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<sst xmlns="http://schemas.openxmlformats.org/spreadsheetml/2006/main" count="375" uniqueCount="285">
  <si>
    <t>Затверджено рішення</t>
  </si>
  <si>
    <t xml:space="preserve">районної ради </t>
  </si>
  <si>
    <t>від 16 лютого 2018 року №725-VІI</t>
  </si>
  <si>
    <t>(ХL сесії VIІ скликання)</t>
  </si>
  <si>
    <t>грн.</t>
  </si>
  <si>
    <t>Код</t>
  </si>
  <si>
    <t>Найменування доходів згідно бюджетної класифікації</t>
  </si>
  <si>
    <t>Затверджено районною радою на І півріччя 2016 року</t>
  </si>
  <si>
    <t>% виконання</t>
  </si>
  <si>
    <t>Відхилення (+;-)</t>
  </si>
  <si>
    <t>до плану на І півряччя 2016 року</t>
  </si>
  <si>
    <t>до плану на І півріччя 2016 року</t>
  </si>
  <si>
    <t>Загальний фонд</t>
  </si>
  <si>
    <t>Податок та збір на доходи фізичних осіб</t>
  </si>
  <si>
    <t>Реєстраційний збір на проведення державної реєстрації юридичних осіб та фізичних осіб-підприємців</t>
  </si>
  <si>
    <t>Фіксований податок на доходи фізичних осіб від зайняття підприємницькою діяльністю нарахований до 1 січня 2012 року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</si>
  <si>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</si>
  <si>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</si>
  <si>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надходження</t>
  </si>
  <si>
    <t>Адміністративні штрафи та інші санкції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</si>
  <si>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</si>
  <si>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</si>
  <si>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Всього доходів загального фонду без трансфертів</t>
  </si>
  <si>
    <t>Офіційні трансферти</t>
  </si>
  <si>
    <t>Дотації</t>
  </si>
  <si>
    <t>Базова дотація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</si>
  <si>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</si>
  <si>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покращення надання соціальних послуг найуразлівишим верстам населення</t>
  </si>
  <si>
    <t>Додаткова дотація з державного бюджету місцевим бюджетам на оплату праці працівників бюджетних установ</t>
  </si>
  <si>
    <t>Субвенції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</si>
  <si>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</si>
  <si>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</si>
  <si>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</si>
  <si>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</si>
  <si>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Разом доходів загального фонду</t>
  </si>
  <si>
    <t xml:space="preserve">Кошти, що передаються із загального фонду бюджету до бюджету розвитку (спеціального фонду) </t>
  </si>
  <si>
    <t>Спеціальний фонд</t>
  </si>
  <si>
    <t>Надходження коштів від відшкодування втрат сільськогосподарського і лісогосподарського виробництва</t>
  </si>
  <si>
    <t>Власні надходження бюджетних установ</t>
  </si>
  <si>
    <t>Кошти від відчуження майна, що перебуває в комунальній власності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</si>
  <si>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</si>
  <si>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доходів спеціального фонду</t>
  </si>
  <si>
    <t>Субвенція</t>
  </si>
  <si>
    <t>Інші субвенції</t>
  </si>
  <si>
    <t>Разом доходів спеціального фонду</t>
  </si>
  <si>
    <t>Повернення кредитів</t>
  </si>
  <si>
    <t>Інші розрахунки</t>
  </si>
  <si>
    <t>Всього фінансових ресурсів спеціального фонду</t>
  </si>
  <si>
    <t>Видатки бюджету за типовою програмною класифікацією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</si>
  <si>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</si>
  <si>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</si>
  <si>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</si>
  <si>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</si>
  <si>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</si>
  <si>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</si>
  <si>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</si>
  <si>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1150</t>
  </si>
  <si>
    <t>Інші програми, заклади та заходи у сфері освіти</t>
  </si>
  <si>
    <t>2000</t>
  </si>
  <si>
    <t>Охорона здоров'я</t>
  </si>
  <si>
    <t>2010</t>
  </si>
  <si>
    <t>Багатопрофільна стаціонарна медична допомога населенню</t>
  </si>
  <si>
    <t>Програми і централізовані заходи у галузі охорони здоров"я</t>
  </si>
  <si>
    <t>3000</t>
  </si>
  <si>
    <t>Соціальний захист та соціальне забезпечення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</si>
  <si>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</si>
  <si>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</si>
  <si>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</si>
  <si>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</si>
  <si>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</si>
  <si>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3040</t>
  </si>
  <si>
    <t xml:space="preserve">Надання допомоги сім'ям з дітьми, малозабезпеченим сім’ям, тимчасової допомоги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</si>
  <si>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</si>
  <si>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</si>
  <si>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</si>
  <si>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</si>
  <si>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</si>
  <si>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Соціальний захист ветеранів війни та праці</t>
  </si>
  <si>
    <t xml:space="preserve">Організація та проведення громадських робіт </t>
  </si>
  <si>
    <t xml:space="preserve">Інші заклади та заходи 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</si>
  <si>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</si>
  <si>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</si>
  <si>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</si>
  <si>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</si>
  <si>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</si>
  <si>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</si>
  <si>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</si>
  <si>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</si>
  <si>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Школи естетичного виховання дітей</t>
  </si>
  <si>
    <t xml:space="preserve">Інші культурно-освітні заклади і заходи  </t>
  </si>
  <si>
    <t>Фізична культура і спорт</t>
  </si>
  <si>
    <t>Проведення спортивної роботи в регіоні</t>
  </si>
  <si>
    <t>Розвиток дитячо-юнацького та резервного спорту</t>
  </si>
  <si>
    <t xml:space="preserve">Інші заходи з розвитку фізиної культури та спорту </t>
  </si>
  <si>
    <t xml:space="preserve">Житлово-комунальне господарство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</si>
  <si>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</si>
  <si>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</si>
  <si>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</si>
  <si>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</si>
  <si>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</si>
  <si>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</si>
  <si>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8000</t>
  </si>
  <si>
    <t>Інша діяльність</t>
  </si>
  <si>
    <t>Резервний фонд</t>
  </si>
  <si>
    <t xml:space="preserve">Сільське і лісове господарство, рибне господарство та мисливство </t>
  </si>
  <si>
    <t>Проведення заходів із землеустрою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</si>
  <si>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</si>
  <si>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</si>
  <si>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Запобігання та ліквідація надзвичайних ситуацій та наслідків стихійного лиха</t>
  </si>
  <si>
    <t>Видатки на запобігання та ліквідацію надзвичайних ситуацій та наслідків стихійного лиха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</si>
  <si>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</si>
  <si>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Інші видатки</t>
  </si>
  <si>
    <t>Разом видатків</t>
  </si>
  <si>
    <t>9000</t>
  </si>
  <si>
    <t>Міжбюджетні трансферти</t>
  </si>
  <si>
    <t>9770</t>
  </si>
  <si>
    <t>Субвенція з державного бюджету місцевим бюджетам на соціально-економічний розвиток</t>
  </si>
  <si>
    <t>Нерозподілені видатки на розвиток дошкільної освіти для селищ, сіл, в яких діти не відвідують дитячий дошкільний заклад</t>
  </si>
  <si>
    <t xml:space="preserve">Нерозподілені видатки </t>
  </si>
  <si>
    <t>Разом видатків загального фонду</t>
  </si>
  <si>
    <t>Затверджено районною радою на 2016 рік</t>
  </si>
  <si>
    <t>до плану на  2016 рік</t>
  </si>
  <si>
    <t xml:space="preserve">Здійснення централізованого господарського обслуговування </t>
  </si>
  <si>
    <t>Інші освітні прграми</t>
  </si>
  <si>
    <t>Засоби масової інформації</t>
  </si>
  <si>
    <t>Періодичні видання (газети та журнали)</t>
  </si>
  <si>
    <t>Інші культурно-освітні заклади та заходи</t>
  </si>
  <si>
    <t>Утримання та ефективна експлуатація об"єктів житлово-комунального господарства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</si>
  <si>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баьківського піклування, осіб з їх числа</t>
  </si>
  <si>
    <t xml:space="preserve">Будівництво </t>
  </si>
  <si>
    <t>Реалізація заходів щодо інвестиційного розвитку території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</si>
  <si>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</si>
  <si>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>3190</t>
  </si>
  <si>
    <t>3210</t>
  </si>
  <si>
    <t>Всього фінансових ресурсів загального фонду</t>
  </si>
  <si>
    <t>Найменування доходів згідно із бюджетною класифікацією</t>
  </si>
  <si>
    <t>Найменування видатків згідно із бюджетною класифікацією</t>
  </si>
  <si>
    <t>Забезпечення діяльності інклюзивно-ресурсних центрів</t>
  </si>
  <si>
    <t>Реалізація державних та місцевих житлових програм</t>
  </si>
  <si>
    <t>Рентна плата за спеціальне використання лісовихресурсів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</si>
  <si>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</si>
  <si>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    </t>
  </si>
  <si>
    <t>заходи із запобігання та ліквідації надзвичайних ситуацій та наслідків стихійного лиха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</si>
  <si>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</si>
  <si>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</si>
  <si>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</si>
  <si>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      </t>
  </si>
  <si>
    <t xml:space="preserve">Звіт </t>
  </si>
  <si>
    <t>0160</t>
  </si>
  <si>
    <t>Керівництво і управлінняу відповідній сферіу містах (місті Києві), селищах, селах, територіальних громадах</t>
  </si>
  <si>
    <t>Надання дошкільної освіти</t>
  </si>
  <si>
    <t>Надання загальної середньої освіти за рахунок  освітньої убвенції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</si>
  <si>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</si>
  <si>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</si>
  <si>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</si>
  <si>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</si>
  <si>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</si>
  <si>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</si>
  <si>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</si>
  <si>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та проведення громадських робіт</t>
  </si>
  <si>
    <t>Організація благоустрою населених пунктів</t>
  </si>
  <si>
    <t>Затверджено на  2021 рік, з урахуванням змін</t>
  </si>
  <si>
    <t>до плану на  2021 рік, з урахуванням змін</t>
  </si>
  <si>
    <t>до плану на 2021 рік, з урахуванням змін</t>
  </si>
  <si>
    <t>Надання загальної середньої освіти за рахунок коштів місцевого бюджету</t>
  </si>
  <si>
    <t>Утримання та навчально-тренувальна робота комунальних дитячо-юнацьких спортивних шкіл</t>
  </si>
  <si>
    <t>7321</t>
  </si>
  <si>
    <t>7322</t>
  </si>
  <si>
    <t>7367</t>
  </si>
  <si>
    <t>7368</t>
  </si>
  <si>
    <t>Будівництво освітніх установ та закладів</t>
  </si>
  <si>
    <t>Будівництво медичних установ та закладів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</si>
  <si>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</si>
  <si>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</si>
  <si>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коштів місцевого бюджету</t>
  </si>
  <si>
    <t>Секретар міської ради</t>
  </si>
  <si>
    <t>Петро КУЧКОВ</t>
  </si>
  <si>
    <t xml:space="preserve">міської ради </t>
  </si>
  <si>
    <t>Будівництво об"єктів соціально-культурного призначення</t>
  </si>
  <si>
    <t>Виконання інвестиційних проектів</t>
  </si>
  <si>
    <t>Охорона та раціональне використання природних ресурсів</t>
  </si>
  <si>
    <t>Запобігання та ліквідація забруднення навколишнього природного середовища</t>
  </si>
  <si>
    <t>2144</t>
  </si>
  <si>
    <t>2145</t>
  </si>
  <si>
    <t>3031</t>
  </si>
  <si>
    <t>3032</t>
  </si>
  <si>
    <t>3033</t>
  </si>
  <si>
    <t>3035</t>
  </si>
  <si>
    <t>Реалізація інших заходів щодо соціально-економічного розвитку територій</t>
  </si>
  <si>
    <t xml:space="preserve">Утримання та розвиток автомобільних доріг та дорожньої інфраструктури </t>
  </si>
  <si>
    <t>Членські внески до асоціацій органів місцевого самоврядування</t>
  </si>
  <si>
    <t xml:space="preserve">про виконання міського бюджету   </t>
  </si>
  <si>
    <t>Надання загальної середньої освіти закладами загальної середньої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</si>
  <si>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</si>
  <si>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</si>
  <si>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</si>
  <si>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</si>
  <si>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</si>
  <si>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</si>
  <si>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</si>
  <si>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</si>
  <si>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</si>
  <si>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</si>
  <si>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 xml:space="preserve">Утримання та забезпечення діяльності центрів соціальних служб 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</si>
  <si>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</si>
  <si>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</si>
  <si>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</si>
  <si>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</si>
  <si>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</si>
  <si>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</si>
  <si>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</si>
  <si>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Рентна плата за спеціальне використанння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</si>
  <si>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інших корисних копалин загальнодержавного значення</t>
  </si>
  <si>
    <t>Акцизний податок з вироблених в Україні підакцизних товарів (продукції)</t>
  </si>
  <si>
    <t>Акцизний податок з ввезених на митну територію Уукраїни підакцизних товарів (продукції)</t>
  </si>
  <si>
    <r>
      <t>Акцизний податок з реалізації суб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єктами господарювання роздрібної торгівлі підакцизних товарів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</si>
  <si>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</si>
  <si>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</si>
  <si>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єктів нежитлової нерухомості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</si>
  <si>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</si>
  <si>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</si>
  <si>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</si>
  <si>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</si>
  <si>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</si>
  <si>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</si>
  <si>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</si>
  <si>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</si>
  <si>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</si>
  <si>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</si>
  <si>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</si>
  <si>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</si>
  <si>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</si>
  <si>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надання інших адміністративних послуг</t>
  </si>
  <si>
    <t>Державне мито, що сплачується за місцем розгляду та оформлення документів у тому числі за оформлення документів на спадщину і дарування</t>
  </si>
  <si>
    <r>
      <t>Державне мито, пов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</si>
  <si>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</si>
  <si>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</si>
  <si>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</si>
  <si>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</si>
  <si>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</si>
  <si>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Транспортний податок з фізичних осіб</t>
  </si>
  <si>
    <t>Державне мито, не віднесене до інших категорій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</si>
  <si>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</si>
  <si>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Цільові фонди, утворені Верховною Радою Автономною Республіки Крим, органами місцевого самоврядування та місцевими органами виконавчої влади</t>
  </si>
  <si>
    <t>Субвенція з місцевого бюджету на виконання інвестиційних проектів</t>
  </si>
  <si>
    <t>Фінансова підтримка дитячо-юнацьких спортивних шкіл фізкультурно-спортивних товариств</t>
  </si>
  <si>
    <t>Забезпечення діяльності з виробництва, транспортування, постачання теплової енергії</t>
  </si>
  <si>
    <t>Інші заходи у сфері автотранспорту</t>
  </si>
  <si>
    <t>Субвенція з місцевого бюджету державному бюджету на виконання програм соціально-економічного розвитку регіонів</t>
  </si>
  <si>
    <t>Первинна медична допомога населенню, що надається центрами первинної медичної (медико-санітарної) допомоги</t>
  </si>
  <si>
    <t>1151</t>
  </si>
  <si>
    <t>Будівництво об"єктів житлово-комунального господарства</t>
  </si>
  <si>
    <t>Інша економічна діяльнісь</t>
  </si>
  <si>
    <t>Податок на прибуток підпрємств та фінансових установ комунальної власності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</si>
  <si>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</si>
  <si>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</si>
  <si>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r>
      <t>Дотація з місцевого бюджету на здійснення переданих з державного бюджету видатків з утримання закладів освіти та охорони здоров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 за рахунок відповідної додаткової дотації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</si>
  <si>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</si>
  <si>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</si>
  <si>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</si>
  <si>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Реалізація заходів, спрямованих на підвищення доступності широкосмугового доступу до Інтернету в сільській місцевості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</si>
  <si>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 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</si>
  <si>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</si>
  <si>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</si>
  <si>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Субвенції з місцевого бюджету на співфінансування інвестиційних проєктів</t>
  </si>
  <si>
    <t>Субвенція з місцевого бюджету державному  бюджету на виконання програм соціально-економічного розвитку регіонів</t>
  </si>
  <si>
    <t>Виконано                  за 2021 рік</t>
  </si>
  <si>
    <t>до плану  за 2021 рік, з урахуванням змін</t>
  </si>
  <si>
    <t>0180</t>
  </si>
  <si>
    <t>Забезпечення надання послуг з перевезення пасажимрів автомобільним транспортом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</si>
  <si>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</si>
  <si>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</si>
  <si>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</si>
  <si>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киристування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</si>
  <si>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від 10 лютого 2022 року </t>
  </si>
  <si>
    <t>за  2021 рік</t>
  </si>
  <si>
    <t>Затверджено на 2021 ріку, з урахуванням змін</t>
  </si>
  <si>
    <t>Виконано за 2021 рік</t>
  </si>
  <si>
    <t>до плану за 2021 рік, з урахуванням змін</t>
  </si>
  <si>
    <t>Затверджено на 2021 рік, з урахуванням змін</t>
  </si>
  <si>
    <t>Затверджено       на  2021 рік, з урахуванням змін</t>
  </si>
  <si>
    <t>Залишки коштів на 01.01.2021 року</t>
  </si>
  <si>
    <t>Перевищення доходів загального фонду на видатками</t>
  </si>
  <si>
    <t>Разом видатків спеціального фонду</t>
  </si>
  <si>
    <t>(ХХІІІ сесії VIІІ скликання)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</si>
</sst>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0"/>
    <numFmt numFmtId="178" formatCode="#0.00"/>
    <numFmt numFmtId="179" formatCode="#0.0"/>
    <numFmt numFmtId="180" formatCode="#0.000"/>
    <numFmt numFmtId="181" formatCode="#0.000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6"/>
      <name val="Arial Cyr"/>
      <family val="2"/>
    </font>
    <font>
      <sz val="10"/>
      <color indexed="8"/>
      <name val="Arial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4" fontId="21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74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left"/>
    </xf>
    <xf numFmtId="1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/>
    </xf>
    <xf numFmtId="174" fontId="24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wrapText="1"/>
    </xf>
    <xf numFmtId="175" fontId="20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175" fontId="24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74" fontId="25" fillId="0" borderId="10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wrapText="1"/>
    </xf>
    <xf numFmtId="1" fontId="27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3" fontId="20" fillId="0" borderId="11" xfId="53" applyNumberFormat="1" applyFont="1" applyBorder="1">
      <alignment/>
      <protection/>
    </xf>
    <xf numFmtId="0" fontId="21" fillId="0" borderId="12" xfId="0" applyFont="1" applyBorder="1" applyAlignment="1">
      <alignment horizontal="right"/>
    </xf>
    <xf numFmtId="0" fontId="20" fillId="0" borderId="11" xfId="53" applyFont="1" applyBorder="1" applyAlignment="1">
      <alignment wrapText="1"/>
      <protection/>
    </xf>
    <xf numFmtId="3" fontId="24" fillId="0" borderId="13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28" fillId="0" borderId="11" xfId="0" applyFont="1" applyBorder="1" applyAlignment="1">
      <alignment wrapText="1"/>
    </xf>
    <xf numFmtId="0" fontId="20" fillId="0" borderId="13" xfId="0" applyFont="1" applyBorder="1" applyAlignment="1">
      <alignment vertical="top" wrapText="1"/>
    </xf>
    <xf numFmtId="0" fontId="0" fillId="0" borderId="11" xfId="0" applyBorder="1" applyAlignment="1">
      <alignment/>
    </xf>
    <xf numFmtId="0" fontId="20" fillId="0" borderId="13" xfId="0" applyFont="1" applyBorder="1" applyAlignment="1">
      <alignment/>
    </xf>
    <xf numFmtId="1" fontId="24" fillId="0" borderId="13" xfId="0" applyNumberFormat="1" applyFont="1" applyBorder="1" applyAlignment="1">
      <alignment/>
    </xf>
    <xf numFmtId="0" fontId="28" fillId="0" borderId="0" xfId="0" applyFont="1" applyBorder="1" applyAlignment="1">
      <alignment wrapText="1"/>
    </xf>
    <xf numFmtId="1" fontId="24" fillId="0" borderId="13" xfId="0" applyNumberFormat="1" applyFont="1" applyBorder="1" applyAlignment="1">
      <alignment horizontal="center"/>
    </xf>
    <xf numFmtId="175" fontId="24" fillId="0" borderId="12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0" fontId="24" fillId="0" borderId="13" xfId="0" applyFont="1" applyBorder="1" applyAlignment="1">
      <alignment/>
    </xf>
    <xf numFmtId="3" fontId="20" fillId="0" borderId="14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174" fontId="20" fillId="0" borderId="16" xfId="0" applyNumberFormat="1" applyFont="1" applyBorder="1" applyAlignment="1">
      <alignment horizontal="right"/>
    </xf>
    <xf numFmtId="0" fontId="31" fillId="0" borderId="11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>
      <alignment/>
    </xf>
    <xf numFmtId="177" fontId="31" fillId="0" borderId="11" xfId="0" applyNumberFormat="1" applyFont="1" applyBorder="1" applyAlignment="1" applyProtection="1">
      <alignment horizontal="right" wrapText="1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174" fontId="24" fillId="0" borderId="11" xfId="0" applyNumberFormat="1" applyFont="1" applyBorder="1" applyAlignment="1">
      <alignment horizontal="right"/>
    </xf>
    <xf numFmtId="174" fontId="20" fillId="0" borderId="11" xfId="0" applyNumberFormat="1" applyFont="1" applyBorder="1" applyAlignment="1">
      <alignment horizontal="right"/>
    </xf>
    <xf numFmtId="1" fontId="20" fillId="0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1" fontId="24" fillId="0" borderId="11" xfId="0" applyNumberFormat="1" applyFont="1" applyBorder="1" applyAlignment="1">
      <alignment/>
    </xf>
    <xf numFmtId="1" fontId="27" fillId="0" borderId="11" xfId="0" applyNumberFormat="1" applyFont="1" applyFill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1" xfId="0" applyFont="1" applyBorder="1" applyAlignment="1" applyProtection="1">
      <alignment horizontal="center" vertical="top" wrapText="1"/>
      <protection/>
    </xf>
    <xf numFmtId="177" fontId="31" fillId="0" borderId="11" xfId="0" applyNumberFormat="1" applyFont="1" applyBorder="1" applyAlignment="1" applyProtection="1">
      <alignment horizontal="right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right"/>
    </xf>
    <xf numFmtId="3" fontId="20" fillId="0" borderId="18" xfId="53" applyNumberFormat="1" applyFont="1" applyBorder="1">
      <alignment/>
      <protection/>
    </xf>
    <xf numFmtId="0" fontId="20" fillId="0" borderId="13" xfId="0" applyFont="1" applyBorder="1" applyAlignment="1">
      <alignment wrapText="1"/>
    </xf>
    <xf numFmtId="0" fontId="21" fillId="0" borderId="13" xfId="0" applyFont="1" applyBorder="1" applyAlignment="1">
      <alignment horizontal="right"/>
    </xf>
    <xf numFmtId="0" fontId="20" fillId="0" borderId="18" xfId="53" applyFont="1" applyBorder="1" applyAlignment="1">
      <alignment wrapText="1"/>
      <protection/>
    </xf>
    <xf numFmtId="0" fontId="21" fillId="0" borderId="19" xfId="0" applyFont="1" applyBorder="1" applyAlignment="1">
      <alignment horizontal="right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right"/>
    </xf>
    <xf numFmtId="174" fontId="21" fillId="0" borderId="16" xfId="0" applyNumberFormat="1" applyFont="1" applyBorder="1" applyAlignment="1">
      <alignment horizontal="right"/>
    </xf>
    <xf numFmtId="0" fontId="20" fillId="0" borderId="20" xfId="53" applyFont="1" applyBorder="1" applyAlignment="1">
      <alignment wrapText="1"/>
      <protection/>
    </xf>
    <xf numFmtId="0" fontId="21" fillId="0" borderId="21" xfId="0" applyFont="1" applyBorder="1" applyAlignment="1">
      <alignment horizontal="right"/>
    </xf>
    <xf numFmtId="3" fontId="24" fillId="0" borderId="17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left" wrapText="1"/>
    </xf>
    <xf numFmtId="0" fontId="20" fillId="0" borderId="11" xfId="0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left"/>
    </xf>
    <xf numFmtId="0" fontId="20" fillId="0" borderId="17" xfId="0" applyFont="1" applyBorder="1" applyAlignment="1">
      <alignment horizontal="right"/>
    </xf>
    <xf numFmtId="175" fontId="20" fillId="0" borderId="13" xfId="0" applyNumberFormat="1" applyFont="1" applyBorder="1" applyAlignment="1">
      <alignment horizontal="right"/>
    </xf>
    <xf numFmtId="175" fontId="20" fillId="0" borderId="17" xfId="0" applyNumberFormat="1" applyFont="1" applyBorder="1" applyAlignment="1">
      <alignment horizontal="right"/>
    </xf>
    <xf numFmtId="175" fontId="20" fillId="0" borderId="11" xfId="0" applyNumberFormat="1" applyFont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1" fontId="32" fillId="0" borderId="11" xfId="0" applyNumberFormat="1" applyFont="1" applyBorder="1" applyAlignment="1">
      <alignment/>
    </xf>
    <xf numFmtId="177" fontId="32" fillId="0" borderId="11" xfId="0" applyNumberFormat="1" applyFont="1" applyBorder="1" applyAlignment="1">
      <alignment/>
    </xf>
    <xf numFmtId="1" fontId="31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right" vertical="top" wrapText="1"/>
    </xf>
    <xf numFmtId="0" fontId="24" fillId="0" borderId="11" xfId="0" applyFont="1" applyBorder="1" applyAlignment="1">
      <alignment/>
    </xf>
    <xf numFmtId="1" fontId="24" fillId="0" borderId="11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right" vertical="top" wrapText="1"/>
    </xf>
    <xf numFmtId="49" fontId="20" fillId="0" borderId="11" xfId="0" applyNumberFormat="1" applyFont="1" applyFill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right"/>
    </xf>
    <xf numFmtId="177" fontId="20" fillId="0" borderId="11" xfId="0" applyNumberFormat="1" applyFont="1" applyFill="1" applyBorder="1" applyAlignment="1">
      <alignment/>
    </xf>
    <xf numFmtId="177" fontId="31" fillId="0" borderId="11" xfId="0" applyNumberFormat="1" applyFont="1" applyBorder="1" applyAlignment="1">
      <alignment/>
    </xf>
    <xf numFmtId="177" fontId="24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0" fillId="0" borderId="11" xfId="0" applyFont="1" applyBorder="1" applyAlignment="1">
      <alignment horizontal="justify" wrapText="1"/>
    </xf>
    <xf numFmtId="177" fontId="20" fillId="0" borderId="11" xfId="0" applyNumberFormat="1" applyFont="1" applyBorder="1" applyAlignment="1">
      <alignment/>
    </xf>
    <xf numFmtId="49" fontId="20" fillId="24" borderId="11" xfId="0" applyNumberFormat="1" applyFont="1" applyFill="1" applyBorder="1" applyAlignment="1">
      <alignment horizontal="justify" wrapText="1"/>
    </xf>
    <xf numFmtId="49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/>
    </xf>
    <xf numFmtId="174" fontId="24" fillId="0" borderId="13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/>
    </xf>
    <xf numFmtId="1" fontId="27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49" fontId="31" fillId="24" borderId="11" xfId="0" applyNumberFormat="1" applyFont="1" applyFill="1" applyBorder="1" applyAlignment="1">
      <alignment horizontal="justify" wrapText="1"/>
    </xf>
    <xf numFmtId="0" fontId="20" fillId="0" borderId="11" xfId="0" applyFont="1" applyBorder="1" applyAlignment="1">
      <alignment horizontal="justify"/>
    </xf>
    <xf numFmtId="0" fontId="37" fillId="0" borderId="11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>
      <alignment horizontal="justify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24" borderId="11" xfId="0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wrapText="1"/>
    </xf>
    <xf numFmtId="49" fontId="20" fillId="24" borderId="11" xfId="0" applyNumberFormat="1" applyFont="1" applyFill="1" applyBorder="1" applyAlignment="1">
      <alignment wrapText="1"/>
    </xf>
    <xf numFmtId="1" fontId="24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4" fillId="0" borderId="11" xfId="0" applyFont="1" applyBorder="1" applyAlignment="1">
      <alignment vertical="top" wrapText="1"/>
    </xf>
    <xf numFmtId="174" fontId="2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center"/>
    </xf>
    <xf numFmtId="174" fontId="20" fillId="0" borderId="13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0" fontId="20" fillId="0" borderId="17" xfId="0" applyFont="1" applyBorder="1" applyAlignment="1">
      <alignment wrapText="1"/>
    </xf>
    <xf numFmtId="174" fontId="20" fillId="0" borderId="17" xfId="0" applyNumberFormat="1" applyFont="1" applyBorder="1" applyAlignment="1">
      <alignment horizontal="right"/>
    </xf>
    <xf numFmtId="0" fontId="20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wrapText="1"/>
    </xf>
    <xf numFmtId="0" fontId="21" fillId="0" borderId="18" xfId="0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/>
    </xf>
    <xf numFmtId="174" fontId="20" fillId="0" borderId="22" xfId="0" applyNumberFormat="1" applyFont="1" applyBorder="1" applyAlignment="1">
      <alignment horizontal="right"/>
    </xf>
    <xf numFmtId="1" fontId="20" fillId="0" borderId="17" xfId="0" applyNumberFormat="1" applyFont="1" applyBorder="1" applyAlignment="1">
      <alignment horizontal="right"/>
    </xf>
    <xf numFmtId="177" fontId="20" fillId="0" borderId="11" xfId="0" applyNumberFormat="1" applyFont="1" applyBorder="1" applyAlignment="1" applyProtection="1">
      <alignment horizontal="right" wrapText="1"/>
      <protection/>
    </xf>
    <xf numFmtId="177" fontId="32" fillId="0" borderId="11" xfId="0" applyNumberFormat="1" applyFont="1" applyBorder="1" applyAlignment="1" applyProtection="1">
      <alignment horizontal="right" wrapText="1"/>
      <protection/>
    </xf>
    <xf numFmtId="1" fontId="20" fillId="0" borderId="23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21" xfId="0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4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7"/>
  <sheetViews>
    <sheetView tabSelected="1" zoomScaleSheetLayoutView="100" workbookViewId="0" topLeftCell="A120">
      <selection activeCell="D129" sqref="D129"/>
    </sheetView>
  </sheetViews>
  <sheetFormatPr defaultColWidth="9.00390625" defaultRowHeight="12.75"/>
  <cols>
    <col min="1" max="1" width="9.25390625" style="0" customWidth="1"/>
    <col min="2" max="2" width="35.75390625" style="0" customWidth="1"/>
    <col min="3" max="3" width="0" style="1" hidden="1" customWidth="1"/>
    <col min="4" max="4" width="15.375" style="0" customWidth="1"/>
    <col min="5" max="5" width="16.625" style="0" customWidth="1"/>
    <col min="6" max="6" width="0" style="0" hidden="1" customWidth="1"/>
    <col min="7" max="7" width="16.125" style="0" customWidth="1"/>
    <col min="8" max="8" width="0" style="0" hidden="1" customWidth="1"/>
    <col min="9" max="9" width="16.00390625" style="0" customWidth="1"/>
  </cols>
  <sheetData>
    <row r="1" ht="12.75" hidden="1"/>
    <row r="2" spans="7:8" ht="12.75" hidden="1">
      <c r="G2" s="234"/>
      <c r="H2" s="234"/>
    </row>
    <row r="3" spans="7:8" ht="12.75" hidden="1">
      <c r="G3" s="234"/>
      <c r="H3" s="234"/>
    </row>
    <row r="4" spans="7:8" ht="12.75" hidden="1">
      <c r="G4" s="234"/>
      <c r="H4" s="234"/>
    </row>
    <row r="5" spans="7:8" ht="12.75" hidden="1">
      <c r="G5" s="234"/>
      <c r="H5" s="234"/>
    </row>
    <row r="6" spans="7:8" ht="12.75" hidden="1">
      <c r="G6" s="2"/>
      <c r="H6" s="2"/>
    </row>
    <row r="7" spans="7:8" ht="12.75" hidden="1">
      <c r="G7" s="3" t="s">
        <v>0</v>
      </c>
      <c r="H7" s="3"/>
    </row>
    <row r="8" spans="7:8" ht="12.75" hidden="1">
      <c r="G8" s="3" t="s">
        <v>1</v>
      </c>
      <c r="H8" s="3"/>
    </row>
    <row r="9" spans="7:8" ht="12.75" hidden="1">
      <c r="G9" s="3" t="s">
        <v>2</v>
      </c>
      <c r="H9" s="3"/>
    </row>
    <row r="10" spans="7:8" ht="12.75" hidden="1">
      <c r="G10" s="3" t="s">
        <v>3</v>
      </c>
      <c r="H10" s="3"/>
    </row>
    <row r="11" spans="7:8" ht="12.75">
      <c r="G11" s="54" t="s">
        <v>0</v>
      </c>
      <c r="H11" s="54"/>
    </row>
    <row r="12" spans="7:8" ht="12.75">
      <c r="G12" s="54" t="s">
        <v>177</v>
      </c>
      <c r="H12" s="3"/>
    </row>
    <row r="13" spans="7:8" ht="12.75">
      <c r="G13" s="54" t="s">
        <v>274</v>
      </c>
      <c r="H13" s="54"/>
    </row>
    <row r="14" spans="7:8" ht="12.75">
      <c r="G14" s="54" t="s">
        <v>284</v>
      </c>
      <c r="H14" s="54"/>
    </row>
    <row r="15" spans="7:8" ht="12.75">
      <c r="G15" s="54"/>
      <c r="H15" s="54"/>
    </row>
    <row r="16" spans="7:8" ht="12.75">
      <c r="G16" s="2"/>
      <c r="H16" s="2"/>
    </row>
    <row r="17" spans="1:9" ht="20.25">
      <c r="A17" s="235" t="s">
        <v>147</v>
      </c>
      <c r="B17" s="235"/>
      <c r="C17" s="235"/>
      <c r="D17" s="235"/>
      <c r="E17" s="235"/>
      <c r="F17" s="235"/>
      <c r="G17" s="235"/>
      <c r="H17" s="235"/>
      <c r="I17" s="235"/>
    </row>
    <row r="18" spans="1:9" ht="20.25">
      <c r="A18" s="232" t="s">
        <v>191</v>
      </c>
      <c r="B18" s="232"/>
      <c r="C18" s="232"/>
      <c r="D18" s="232"/>
      <c r="E18" s="232"/>
      <c r="F18" s="232"/>
      <c r="G18" s="232"/>
      <c r="H18" s="232"/>
      <c r="I18" s="232"/>
    </row>
    <row r="19" spans="1:9" ht="20.25">
      <c r="A19" s="232" t="s">
        <v>275</v>
      </c>
      <c r="B19" s="232"/>
      <c r="C19" s="232"/>
      <c r="D19" s="232"/>
      <c r="E19" s="232"/>
      <c r="F19" s="232"/>
      <c r="G19" s="232"/>
      <c r="H19" s="232"/>
      <c r="I19" s="232"/>
    </row>
    <row r="20" spans="1:8" ht="12.75">
      <c r="A20" s="4"/>
      <c r="B20" s="4"/>
      <c r="C20" s="5"/>
      <c r="D20" s="6"/>
      <c r="E20" s="6"/>
      <c r="F20" s="6"/>
      <c r="G20" s="6"/>
      <c r="H20" s="4"/>
    </row>
    <row r="21" spans="1:9" ht="12.75">
      <c r="A21" s="4"/>
      <c r="B21" s="4"/>
      <c r="C21" s="5"/>
      <c r="D21" s="4"/>
      <c r="E21" s="4"/>
      <c r="F21" s="4"/>
      <c r="G21" s="4"/>
      <c r="I21" s="9" t="s">
        <v>4</v>
      </c>
    </row>
    <row r="22" spans="1:9" ht="12.75" customHeight="1">
      <c r="A22" s="233" t="s">
        <v>5</v>
      </c>
      <c r="B22" s="223" t="s">
        <v>135</v>
      </c>
      <c r="C22" s="223" t="s">
        <v>7</v>
      </c>
      <c r="D22" s="223" t="s">
        <v>276</v>
      </c>
      <c r="E22" s="223" t="s">
        <v>277</v>
      </c>
      <c r="F22" s="223" t="s">
        <v>8</v>
      </c>
      <c r="G22" s="223"/>
      <c r="H22" s="231" t="s">
        <v>9</v>
      </c>
      <c r="I22" s="231"/>
    </row>
    <row r="23" spans="1:9" ht="12.75" customHeight="1">
      <c r="A23" s="233"/>
      <c r="B23" s="223"/>
      <c r="C23" s="223"/>
      <c r="D23" s="223"/>
      <c r="E23" s="223"/>
      <c r="F23" s="223" t="s">
        <v>10</v>
      </c>
      <c r="G23" s="223" t="s">
        <v>278</v>
      </c>
      <c r="H23" s="223" t="s">
        <v>11</v>
      </c>
      <c r="I23" s="223" t="s">
        <v>278</v>
      </c>
    </row>
    <row r="24" spans="1:9" ht="12.75">
      <c r="A24" s="233"/>
      <c r="B24" s="223"/>
      <c r="C24" s="223"/>
      <c r="D24" s="223"/>
      <c r="E24" s="223"/>
      <c r="F24" s="223"/>
      <c r="G24" s="223"/>
      <c r="H24" s="223"/>
      <c r="I24" s="223"/>
    </row>
    <row r="25" spans="1:9" ht="12.75">
      <c r="A25" s="233"/>
      <c r="B25" s="223"/>
      <c r="C25" s="223"/>
      <c r="D25" s="223"/>
      <c r="E25" s="223"/>
      <c r="F25" s="223"/>
      <c r="G25" s="223"/>
      <c r="H25" s="223"/>
      <c r="I25" s="223"/>
    </row>
    <row r="26" spans="1:9" ht="12.75">
      <c r="A26" s="233"/>
      <c r="B26" s="223"/>
      <c r="C26" s="223"/>
      <c r="D26" s="223"/>
      <c r="E26" s="223"/>
      <c r="F26" s="223"/>
      <c r="G26" s="223"/>
      <c r="H26" s="223"/>
      <c r="I26" s="223"/>
    </row>
    <row r="27" spans="1:9" ht="12.75">
      <c r="A27" s="233"/>
      <c r="B27" s="223"/>
      <c r="C27" s="223"/>
      <c r="D27" s="223"/>
      <c r="E27" s="223"/>
      <c r="F27" s="223"/>
      <c r="G27" s="223"/>
      <c r="H27" s="223"/>
      <c r="I27" s="223"/>
    </row>
    <row r="28" spans="1:9" ht="0.75" customHeight="1">
      <c r="A28" s="233"/>
      <c r="B28" s="223"/>
      <c r="C28" s="223"/>
      <c r="D28" s="223"/>
      <c r="E28" s="223"/>
      <c r="F28" s="223"/>
      <c r="G28" s="223"/>
      <c r="H28" s="223"/>
      <c r="I28" s="223"/>
    </row>
    <row r="29" spans="1:9" ht="9" customHeight="1" hidden="1">
      <c r="A29" s="233"/>
      <c r="B29" s="223"/>
      <c r="C29" s="223"/>
      <c r="D29" s="223"/>
      <c r="E29" s="223"/>
      <c r="F29" s="223"/>
      <c r="G29" s="223"/>
      <c r="H29" s="223"/>
      <c r="I29" s="223"/>
    </row>
    <row r="30" spans="1:9" ht="12.75" customHeight="1" hidden="1">
      <c r="A30" s="233"/>
      <c r="B30" s="223"/>
      <c r="C30" s="223"/>
      <c r="D30" s="223"/>
      <c r="E30" s="223"/>
      <c r="F30" s="223"/>
      <c r="G30" s="223"/>
      <c r="H30" s="223"/>
      <c r="I30" s="223"/>
    </row>
    <row r="31" spans="1:9" ht="15.75">
      <c r="A31" s="11"/>
      <c r="B31" s="12" t="s">
        <v>12</v>
      </c>
      <c r="C31" s="13"/>
      <c r="D31" s="14"/>
      <c r="E31" s="15"/>
      <c r="F31" s="16"/>
      <c r="G31" s="13"/>
      <c r="H31" s="13"/>
      <c r="I31" s="16"/>
    </row>
    <row r="32" spans="1:9" ht="12.75">
      <c r="A32" s="10">
        <v>11010000</v>
      </c>
      <c r="B32" s="17" t="s">
        <v>13</v>
      </c>
      <c r="C32" s="18"/>
      <c r="D32" s="49">
        <v>95414836</v>
      </c>
      <c r="E32" s="49">
        <v>89606419</v>
      </c>
      <c r="F32" s="19"/>
      <c r="G32" s="19">
        <f>SUM(E32/D32)*100</f>
        <v>93.91245927415312</v>
      </c>
      <c r="H32" s="20"/>
      <c r="I32" s="21">
        <f aca="true" t="shared" si="0" ref="I32:I46">SUM(E32-D32)</f>
        <v>-5808417</v>
      </c>
    </row>
    <row r="33" spans="1:9" ht="38.25" hidden="1">
      <c r="A33" s="10">
        <v>22010300</v>
      </c>
      <c r="B33" s="22" t="s">
        <v>14</v>
      </c>
      <c r="C33" s="18"/>
      <c r="D33" s="21"/>
      <c r="E33" s="21"/>
      <c r="F33" s="19"/>
      <c r="G33" s="19" t="e">
        <f>SUM(E33/D33)*100</f>
        <v>#DIV/0!</v>
      </c>
      <c r="H33" s="20"/>
      <c r="I33" s="21">
        <f>SUM(E33-D33)</f>
        <v>0</v>
      </c>
    </row>
    <row r="34" spans="1:9" ht="51" hidden="1">
      <c r="A34" s="121">
        <v>11010600</v>
      </c>
      <c r="B34" s="191" t="s">
        <v>15</v>
      </c>
      <c r="C34" s="86"/>
      <c r="D34" s="192"/>
      <c r="E34" s="63"/>
      <c r="F34" s="193"/>
      <c r="G34" s="19" t="e">
        <f>SUM(E34/D34)*100</f>
        <v>#DIV/0!</v>
      </c>
      <c r="H34" s="20"/>
      <c r="I34" s="21">
        <f>SUM(E34-D34)</f>
        <v>0</v>
      </c>
    </row>
    <row r="35" spans="1:9" ht="38.25">
      <c r="A35" s="95">
        <v>11020200</v>
      </c>
      <c r="B35" s="197" t="s">
        <v>253</v>
      </c>
      <c r="C35" s="129"/>
      <c r="D35" s="198">
        <v>1000</v>
      </c>
      <c r="E35" s="68">
        <v>5246</v>
      </c>
      <c r="F35" s="98"/>
      <c r="G35" s="19">
        <f>SUM(E35/D35)*100</f>
        <v>524.6</v>
      </c>
      <c r="H35" s="20"/>
      <c r="I35" s="21">
        <f>SUM(E35-D35)</f>
        <v>4246</v>
      </c>
    </row>
    <row r="36" spans="1:9" ht="51.75" customHeight="1">
      <c r="A36" s="122">
        <v>13010100</v>
      </c>
      <c r="B36" s="195" t="s">
        <v>139</v>
      </c>
      <c r="C36" s="133"/>
      <c r="D36" s="112">
        <v>37800</v>
      </c>
      <c r="E36" s="112">
        <v>37830</v>
      </c>
      <c r="F36" s="196"/>
      <c r="G36" s="19">
        <f>SUM(E36/D36)*100</f>
        <v>100.07936507936508</v>
      </c>
      <c r="H36" s="196">
        <f>SUM(F36/E36)*100</f>
        <v>0</v>
      </c>
      <c r="I36" s="111">
        <f t="shared" si="0"/>
        <v>30</v>
      </c>
    </row>
    <row r="37" spans="1:9" ht="64.5" customHeight="1">
      <c r="A37" s="10">
        <v>13010200</v>
      </c>
      <c r="B37" s="23" t="s">
        <v>211</v>
      </c>
      <c r="C37" s="18"/>
      <c r="D37" s="49">
        <v>1724318</v>
      </c>
      <c r="E37" s="49">
        <v>1724318</v>
      </c>
      <c r="F37" s="19"/>
      <c r="G37" s="19">
        <f aca="true" t="shared" si="1" ref="G37:G46">SUM(E37/D37)*100</f>
        <v>100</v>
      </c>
      <c r="H37" s="20"/>
      <c r="I37" s="21"/>
    </row>
    <row r="38" spans="1:9" ht="41.25" customHeight="1">
      <c r="A38" s="10">
        <v>13030100</v>
      </c>
      <c r="B38" s="23" t="s">
        <v>212</v>
      </c>
      <c r="C38" s="18"/>
      <c r="D38" s="49">
        <v>30046</v>
      </c>
      <c r="E38" s="49">
        <v>30229</v>
      </c>
      <c r="F38" s="19"/>
      <c r="G38" s="19">
        <f t="shared" si="1"/>
        <v>100.60906609864875</v>
      </c>
      <c r="H38" s="20"/>
      <c r="I38" s="21">
        <f t="shared" si="0"/>
        <v>183</v>
      </c>
    </row>
    <row r="39" spans="1:9" ht="25.5">
      <c r="A39" s="10">
        <v>13030800</v>
      </c>
      <c r="B39" s="23" t="s">
        <v>16</v>
      </c>
      <c r="C39" s="18"/>
      <c r="D39" s="49">
        <v>10883365</v>
      </c>
      <c r="E39" s="49">
        <v>24648384</v>
      </c>
      <c r="F39" s="19"/>
      <c r="G39" s="19">
        <f t="shared" si="1"/>
        <v>226.47760136685667</v>
      </c>
      <c r="H39" s="20"/>
      <c r="I39" s="21">
        <f t="shared" si="0"/>
        <v>13765019</v>
      </c>
    </row>
    <row r="40" spans="1:9" ht="25.5">
      <c r="A40" s="10">
        <v>13030900</v>
      </c>
      <c r="B40" s="23" t="s">
        <v>17</v>
      </c>
      <c r="C40" s="18"/>
      <c r="D40" s="49">
        <v>997962</v>
      </c>
      <c r="E40" s="49">
        <v>1108844</v>
      </c>
      <c r="F40" s="19"/>
      <c r="G40" s="19">
        <f t="shared" si="1"/>
        <v>111.11084389986794</v>
      </c>
      <c r="H40" s="20"/>
      <c r="I40" s="21">
        <f t="shared" si="0"/>
        <v>110882</v>
      </c>
    </row>
    <row r="41" spans="1:9" ht="15.75" hidden="1">
      <c r="A41" s="10">
        <v>21080500</v>
      </c>
      <c r="B41" s="22" t="s">
        <v>18</v>
      </c>
      <c r="C41" s="13"/>
      <c r="D41" s="21"/>
      <c r="E41" s="21"/>
      <c r="F41" s="19"/>
      <c r="G41" s="19" t="e">
        <f t="shared" si="1"/>
        <v>#DIV/0!</v>
      </c>
      <c r="H41" s="20"/>
      <c r="I41" s="21">
        <f t="shared" si="0"/>
        <v>0</v>
      </c>
    </row>
    <row r="42" spans="1:9" ht="15.75" hidden="1">
      <c r="A42" s="10">
        <v>21081100</v>
      </c>
      <c r="B42" s="24" t="s">
        <v>19</v>
      </c>
      <c r="C42" s="13"/>
      <c r="D42" s="25"/>
      <c r="E42" s="21"/>
      <c r="F42" s="19"/>
      <c r="G42" s="19" t="e">
        <f t="shared" si="1"/>
        <v>#DIV/0!</v>
      </c>
      <c r="H42" s="20"/>
      <c r="I42" s="21">
        <f t="shared" si="0"/>
        <v>0</v>
      </c>
    </row>
    <row r="43" spans="1:9" ht="15.75" hidden="1">
      <c r="A43" s="73"/>
      <c r="B43" s="17"/>
      <c r="C43" s="13"/>
      <c r="D43" s="81"/>
      <c r="E43" s="85"/>
      <c r="F43" s="19"/>
      <c r="G43" s="19" t="e">
        <f t="shared" si="1"/>
        <v>#DIV/0!</v>
      </c>
      <c r="H43" s="20"/>
      <c r="I43" s="21">
        <f t="shared" si="0"/>
        <v>0</v>
      </c>
    </row>
    <row r="44" spans="1:9" ht="26.25">
      <c r="A44" s="73">
        <v>14021900</v>
      </c>
      <c r="B44" s="23" t="s">
        <v>213</v>
      </c>
      <c r="C44" s="50"/>
      <c r="D44" s="68">
        <v>1046386</v>
      </c>
      <c r="E44" s="110">
        <v>1038686</v>
      </c>
      <c r="F44" s="89"/>
      <c r="G44" s="19">
        <f t="shared" si="1"/>
        <v>99.26413388558333</v>
      </c>
      <c r="H44" s="20"/>
      <c r="I44" s="21">
        <f t="shared" si="0"/>
        <v>-7700</v>
      </c>
    </row>
    <row r="45" spans="1:9" ht="39">
      <c r="A45" s="73">
        <v>14031900</v>
      </c>
      <c r="B45" s="23" t="s">
        <v>214</v>
      </c>
      <c r="C45" s="50"/>
      <c r="D45" s="68">
        <v>3465033</v>
      </c>
      <c r="E45" s="110">
        <v>3528883</v>
      </c>
      <c r="F45" s="89"/>
      <c r="G45" s="19">
        <f t="shared" si="1"/>
        <v>101.84269529323386</v>
      </c>
      <c r="H45" s="20"/>
      <c r="I45" s="21">
        <f t="shared" si="0"/>
        <v>63850</v>
      </c>
    </row>
    <row r="46" spans="1:9" ht="39">
      <c r="A46" s="73">
        <v>14040000</v>
      </c>
      <c r="B46" s="23" t="s">
        <v>215</v>
      </c>
      <c r="C46" s="50"/>
      <c r="D46" s="68">
        <v>4320741</v>
      </c>
      <c r="E46" s="110">
        <v>4660013</v>
      </c>
      <c r="F46" s="89"/>
      <c r="G46" s="19">
        <f t="shared" si="1"/>
        <v>107.85217165296415</v>
      </c>
      <c r="H46" s="20"/>
      <c r="I46" s="21">
        <f t="shared" si="0"/>
        <v>339272</v>
      </c>
    </row>
    <row r="47" spans="1:9" ht="51.75">
      <c r="A47" s="73">
        <v>18010100</v>
      </c>
      <c r="B47" s="23" t="s">
        <v>216</v>
      </c>
      <c r="C47" s="50"/>
      <c r="D47" s="68">
        <v>51019</v>
      </c>
      <c r="E47" s="110">
        <v>59547</v>
      </c>
      <c r="F47" s="89"/>
      <c r="G47" s="19">
        <f aca="true" t="shared" si="2" ref="G47:G56">SUM(E47/D47)*100</f>
        <v>116.71534134342107</v>
      </c>
      <c r="H47" s="20"/>
      <c r="I47" s="21">
        <f aca="true" t="shared" si="3" ref="I47:I54">SUM(E47-D47)</f>
        <v>8528</v>
      </c>
    </row>
    <row r="48" spans="1:9" ht="51.75">
      <c r="A48" s="73">
        <v>18010200</v>
      </c>
      <c r="B48" s="23" t="s">
        <v>217</v>
      </c>
      <c r="C48" s="50"/>
      <c r="D48" s="68">
        <v>356379</v>
      </c>
      <c r="E48" s="110">
        <v>381850</v>
      </c>
      <c r="F48" s="89"/>
      <c r="G48" s="19">
        <f t="shared" si="2"/>
        <v>107.14716635940951</v>
      </c>
      <c r="H48" s="20"/>
      <c r="I48" s="21">
        <f t="shared" si="3"/>
        <v>25471</v>
      </c>
    </row>
    <row r="49" spans="1:9" ht="51.75">
      <c r="A49" s="73">
        <v>18010300</v>
      </c>
      <c r="B49" s="23" t="s">
        <v>218</v>
      </c>
      <c r="C49" s="50"/>
      <c r="D49" s="68">
        <v>1458373</v>
      </c>
      <c r="E49" s="110">
        <v>1506108</v>
      </c>
      <c r="F49" s="89"/>
      <c r="G49" s="19">
        <f t="shared" si="2"/>
        <v>103.27316811268447</v>
      </c>
      <c r="H49" s="20"/>
      <c r="I49" s="21">
        <f t="shared" si="3"/>
        <v>47735</v>
      </c>
    </row>
    <row r="50" spans="1:9" ht="51.75">
      <c r="A50" s="73">
        <v>18010400</v>
      </c>
      <c r="B50" s="23" t="s">
        <v>219</v>
      </c>
      <c r="C50" s="50"/>
      <c r="D50" s="68">
        <v>3379192</v>
      </c>
      <c r="E50" s="110">
        <v>3586558</v>
      </c>
      <c r="F50" s="89"/>
      <c r="G50" s="19">
        <f t="shared" si="2"/>
        <v>106.1365557210126</v>
      </c>
      <c r="H50" s="20"/>
      <c r="I50" s="21">
        <f t="shared" si="3"/>
        <v>207366</v>
      </c>
    </row>
    <row r="51" spans="1:9" ht="15.75">
      <c r="A51" s="73">
        <v>18010500</v>
      </c>
      <c r="B51" s="23" t="s">
        <v>220</v>
      </c>
      <c r="C51" s="50"/>
      <c r="D51" s="68">
        <v>6535342</v>
      </c>
      <c r="E51" s="110">
        <v>6450346</v>
      </c>
      <c r="F51" s="89"/>
      <c r="G51" s="19">
        <f t="shared" si="2"/>
        <v>98.69944067196484</v>
      </c>
      <c r="H51" s="20"/>
      <c r="I51" s="21">
        <f t="shared" si="3"/>
        <v>-84996</v>
      </c>
    </row>
    <row r="52" spans="1:9" ht="15.75">
      <c r="A52" s="73">
        <v>18010600</v>
      </c>
      <c r="B52" s="23" t="s">
        <v>221</v>
      </c>
      <c r="C52" s="50"/>
      <c r="D52" s="68">
        <v>7660048</v>
      </c>
      <c r="E52" s="110">
        <v>7703070</v>
      </c>
      <c r="F52" s="89"/>
      <c r="G52" s="19">
        <f t="shared" si="2"/>
        <v>100.56164138919235</v>
      </c>
      <c r="H52" s="20"/>
      <c r="I52" s="21">
        <f t="shared" si="3"/>
        <v>43022</v>
      </c>
    </row>
    <row r="53" spans="1:9" ht="15.75">
      <c r="A53" s="73">
        <v>18010700</v>
      </c>
      <c r="B53" s="23" t="s">
        <v>222</v>
      </c>
      <c r="C53" s="50"/>
      <c r="D53" s="68">
        <v>2872523</v>
      </c>
      <c r="E53" s="110">
        <v>2735876</v>
      </c>
      <c r="F53" s="89"/>
      <c r="G53" s="19">
        <f t="shared" si="2"/>
        <v>95.2429623714066</v>
      </c>
      <c r="H53" s="20"/>
      <c r="I53" s="21">
        <f t="shared" si="3"/>
        <v>-136647</v>
      </c>
    </row>
    <row r="54" spans="1:9" ht="15.75">
      <c r="A54" s="73">
        <v>18010900</v>
      </c>
      <c r="B54" s="23" t="s">
        <v>223</v>
      </c>
      <c r="C54" s="50"/>
      <c r="D54" s="68">
        <v>2610189</v>
      </c>
      <c r="E54" s="110">
        <v>2629691</v>
      </c>
      <c r="F54" s="89"/>
      <c r="G54" s="19">
        <f t="shared" si="2"/>
        <v>100.7471489612438</v>
      </c>
      <c r="H54" s="20"/>
      <c r="I54" s="21">
        <f t="shared" si="3"/>
        <v>19502</v>
      </c>
    </row>
    <row r="55" spans="1:9" ht="15.75">
      <c r="A55" s="73">
        <v>18011000</v>
      </c>
      <c r="B55" s="23" t="s">
        <v>240</v>
      </c>
      <c r="C55" s="50"/>
      <c r="D55" s="68"/>
      <c r="E55" s="110">
        <v>-3571</v>
      </c>
      <c r="F55" s="89"/>
      <c r="G55" s="19"/>
      <c r="H55" s="20"/>
      <c r="I55" s="21">
        <f>SUM(E55-D55)</f>
        <v>-3571</v>
      </c>
    </row>
    <row r="56" spans="1:9" ht="15.75">
      <c r="A56" s="73">
        <v>18011100</v>
      </c>
      <c r="B56" s="23" t="s">
        <v>224</v>
      </c>
      <c r="C56" s="50"/>
      <c r="D56" s="68">
        <v>25000</v>
      </c>
      <c r="E56" s="110">
        <v>25000</v>
      </c>
      <c r="F56" s="89"/>
      <c r="G56" s="19">
        <f t="shared" si="2"/>
        <v>100</v>
      </c>
      <c r="H56" s="20"/>
      <c r="I56" s="21"/>
    </row>
    <row r="57" spans="1:9" ht="26.25">
      <c r="A57" s="73">
        <v>18030100</v>
      </c>
      <c r="B57" s="23" t="s">
        <v>225</v>
      </c>
      <c r="C57" s="50"/>
      <c r="D57" s="68">
        <v>13080</v>
      </c>
      <c r="E57" s="110">
        <v>13121</v>
      </c>
      <c r="F57" s="89"/>
      <c r="G57" s="19">
        <f aca="true" t="shared" si="4" ref="G57:G75">SUM(E57/D57)*100</f>
        <v>100.31345565749234</v>
      </c>
      <c r="H57" s="20"/>
      <c r="I57" s="21">
        <f aca="true" t="shared" si="5" ref="I57:I67">SUM(E57-D57)</f>
        <v>41</v>
      </c>
    </row>
    <row r="58" spans="1:9" ht="26.25">
      <c r="A58" s="73">
        <v>18030200</v>
      </c>
      <c r="B58" s="23" t="s">
        <v>226</v>
      </c>
      <c r="C58" s="50"/>
      <c r="D58" s="68">
        <v>68184</v>
      </c>
      <c r="E58" s="110">
        <v>68637</v>
      </c>
      <c r="F58" s="89"/>
      <c r="G58" s="19">
        <f t="shared" si="4"/>
        <v>100.66437873988032</v>
      </c>
      <c r="H58" s="20"/>
      <c r="I58" s="21">
        <f t="shared" si="5"/>
        <v>453</v>
      </c>
    </row>
    <row r="59" spans="1:9" ht="15.75">
      <c r="A59" s="73">
        <v>18050300</v>
      </c>
      <c r="B59" s="23" t="s">
        <v>227</v>
      </c>
      <c r="C59" s="50"/>
      <c r="D59" s="68">
        <v>2694022</v>
      </c>
      <c r="E59" s="110">
        <v>2694582</v>
      </c>
      <c r="F59" s="89"/>
      <c r="G59" s="19">
        <f t="shared" si="4"/>
        <v>100.02078676417638</v>
      </c>
      <c r="H59" s="20"/>
      <c r="I59" s="21">
        <f t="shared" si="5"/>
        <v>560</v>
      </c>
    </row>
    <row r="60" spans="1:9" ht="15.75">
      <c r="A60" s="73">
        <v>18050400</v>
      </c>
      <c r="B60" s="23" t="s">
        <v>228</v>
      </c>
      <c r="C60" s="50"/>
      <c r="D60" s="68">
        <v>27539488</v>
      </c>
      <c r="E60" s="110">
        <v>25387147</v>
      </c>
      <c r="F60" s="89"/>
      <c r="G60" s="19">
        <f t="shared" si="4"/>
        <v>92.18452790407723</v>
      </c>
      <c r="H60" s="20"/>
      <c r="I60" s="21">
        <f t="shared" si="5"/>
        <v>-2152341</v>
      </c>
    </row>
    <row r="61" spans="1:9" ht="77.25">
      <c r="A61" s="73">
        <v>18050500</v>
      </c>
      <c r="B61" s="23" t="s">
        <v>229</v>
      </c>
      <c r="C61" s="50"/>
      <c r="D61" s="68">
        <v>5341277</v>
      </c>
      <c r="E61" s="110">
        <v>5816784</v>
      </c>
      <c r="F61" s="89"/>
      <c r="G61" s="19">
        <f t="shared" si="4"/>
        <v>108.90249653781297</v>
      </c>
      <c r="H61" s="20"/>
      <c r="I61" s="21">
        <f t="shared" si="5"/>
        <v>475507</v>
      </c>
    </row>
    <row r="62" spans="1:9" ht="15.75">
      <c r="A62" s="73">
        <v>21081100</v>
      </c>
      <c r="B62" s="17" t="s">
        <v>20</v>
      </c>
      <c r="C62" s="50"/>
      <c r="D62" s="82">
        <v>167600</v>
      </c>
      <c r="E62" s="110">
        <v>210329</v>
      </c>
      <c r="F62" s="89"/>
      <c r="G62" s="19">
        <f t="shared" si="4"/>
        <v>125.49463007159905</v>
      </c>
      <c r="H62" s="20"/>
      <c r="I62" s="21">
        <f t="shared" si="5"/>
        <v>42729</v>
      </c>
    </row>
    <row r="63" spans="1:9" ht="51.75">
      <c r="A63" s="73">
        <v>21081500</v>
      </c>
      <c r="B63" s="23" t="s">
        <v>230</v>
      </c>
      <c r="C63" s="13"/>
      <c r="D63" s="111">
        <v>10000</v>
      </c>
      <c r="E63" s="112">
        <v>10000</v>
      </c>
      <c r="F63" s="19"/>
      <c r="G63" s="19">
        <f t="shared" si="4"/>
        <v>100</v>
      </c>
      <c r="H63" s="20"/>
      <c r="I63" s="21"/>
    </row>
    <row r="64" spans="1:9" ht="15.75" hidden="1">
      <c r="A64" s="199"/>
      <c r="B64" s="113"/>
      <c r="C64" s="114"/>
      <c r="D64" s="81"/>
      <c r="E64" s="85"/>
      <c r="F64" s="193"/>
      <c r="G64" s="19" t="e">
        <f t="shared" si="4"/>
        <v>#DIV/0!</v>
      </c>
      <c r="H64" s="194"/>
      <c r="I64" s="63">
        <f t="shared" si="5"/>
        <v>0</v>
      </c>
    </row>
    <row r="65" spans="1:9" ht="77.25">
      <c r="A65" s="74">
        <v>21082400</v>
      </c>
      <c r="B65" s="117" t="s">
        <v>254</v>
      </c>
      <c r="C65" s="118"/>
      <c r="D65" s="82">
        <v>10800</v>
      </c>
      <c r="E65" s="110">
        <v>11400</v>
      </c>
      <c r="F65" s="98"/>
      <c r="G65" s="19">
        <f t="shared" si="4"/>
        <v>105.55555555555556</v>
      </c>
      <c r="H65" s="20"/>
      <c r="I65" s="21">
        <f>SUM(E65-D65)</f>
        <v>600</v>
      </c>
    </row>
    <row r="66" spans="1:9" ht="51.75">
      <c r="A66" s="200">
        <v>22010300</v>
      </c>
      <c r="B66" s="201" t="s">
        <v>231</v>
      </c>
      <c r="C66" s="202"/>
      <c r="D66" s="203">
        <v>93000</v>
      </c>
      <c r="E66" s="204">
        <v>97332</v>
      </c>
      <c r="F66" s="205"/>
      <c r="G66" s="19">
        <f t="shared" si="4"/>
        <v>104.65806451612903</v>
      </c>
      <c r="H66" s="206"/>
      <c r="I66" s="111">
        <f t="shared" si="5"/>
        <v>4332</v>
      </c>
    </row>
    <row r="67" spans="1:9" ht="26.25">
      <c r="A67" s="108">
        <v>22012500</v>
      </c>
      <c r="B67" s="117" t="s">
        <v>232</v>
      </c>
      <c r="C67" s="118"/>
      <c r="D67" s="68">
        <v>1302214</v>
      </c>
      <c r="E67" s="110">
        <v>1307613</v>
      </c>
      <c r="F67" s="89"/>
      <c r="G67" s="19">
        <f t="shared" si="4"/>
        <v>100.41460159390085</v>
      </c>
      <c r="H67" s="20"/>
      <c r="I67" s="21">
        <f t="shared" si="5"/>
        <v>5399</v>
      </c>
    </row>
    <row r="68" spans="1:9" ht="39">
      <c r="A68" s="73">
        <v>22012600</v>
      </c>
      <c r="B68" s="115" t="s">
        <v>143</v>
      </c>
      <c r="C68" s="116"/>
      <c r="D68" s="119">
        <v>413300</v>
      </c>
      <c r="E68" s="76">
        <v>443525</v>
      </c>
      <c r="F68" s="19"/>
      <c r="G68" s="19">
        <f t="shared" si="4"/>
        <v>107.31308976530364</v>
      </c>
      <c r="H68" s="20"/>
      <c r="I68" s="21">
        <f aca="true" t="shared" si="6" ref="I68:I75">SUM(E68-D68)</f>
        <v>30225</v>
      </c>
    </row>
    <row r="69" spans="1:9" ht="51">
      <c r="A69" s="10">
        <v>22080400</v>
      </c>
      <c r="B69" s="113" t="s">
        <v>21</v>
      </c>
      <c r="C69" s="18"/>
      <c r="D69" s="49">
        <v>257211</v>
      </c>
      <c r="E69" s="49">
        <v>301419</v>
      </c>
      <c r="F69" s="19"/>
      <c r="G69" s="19">
        <f t="shared" si="4"/>
        <v>117.18744532698835</v>
      </c>
      <c r="H69" s="20"/>
      <c r="I69" s="21">
        <f t="shared" si="6"/>
        <v>44208</v>
      </c>
    </row>
    <row r="70" spans="1:9" ht="51">
      <c r="A70" s="109">
        <v>22090100</v>
      </c>
      <c r="B70" s="117" t="s">
        <v>233</v>
      </c>
      <c r="C70" s="120"/>
      <c r="D70" s="49">
        <v>17548</v>
      </c>
      <c r="E70" s="49">
        <v>19691</v>
      </c>
      <c r="F70" s="19"/>
      <c r="G70" s="19">
        <f t="shared" si="4"/>
        <v>112.2122179165717</v>
      </c>
      <c r="H70" s="20"/>
      <c r="I70" s="21">
        <f>SUM(E70-D70)</f>
        <v>2143</v>
      </c>
    </row>
    <row r="71" spans="1:9" ht="25.5">
      <c r="A71" s="109">
        <v>22090200</v>
      </c>
      <c r="B71" s="117" t="s">
        <v>241</v>
      </c>
      <c r="C71" s="120"/>
      <c r="D71" s="49"/>
      <c r="E71" s="49">
        <v>71</v>
      </c>
      <c r="F71" s="19"/>
      <c r="G71" s="19"/>
      <c r="H71" s="20"/>
      <c r="I71" s="21">
        <f>SUM(E71-D71)</f>
        <v>71</v>
      </c>
    </row>
    <row r="72" spans="1:9" ht="38.25">
      <c r="A72" s="109">
        <v>22090400</v>
      </c>
      <c r="B72" s="117" t="s">
        <v>234</v>
      </c>
      <c r="C72" s="120"/>
      <c r="D72" s="49">
        <v>15561</v>
      </c>
      <c r="E72" s="49">
        <v>15417</v>
      </c>
      <c r="F72" s="19"/>
      <c r="G72" s="19">
        <f t="shared" si="4"/>
        <v>99.07460960092538</v>
      </c>
      <c r="H72" s="20"/>
      <c r="I72" s="21">
        <f>SUM(E72-D72)</f>
        <v>-144</v>
      </c>
    </row>
    <row r="73" spans="1:9" ht="90.75" customHeight="1">
      <c r="A73" s="10">
        <v>22130000</v>
      </c>
      <c r="B73" s="51" t="s">
        <v>144</v>
      </c>
      <c r="C73" s="18"/>
      <c r="D73" s="49"/>
      <c r="E73" s="49">
        <v>2000</v>
      </c>
      <c r="F73" s="19"/>
      <c r="G73" s="19"/>
      <c r="H73" s="20"/>
      <c r="I73" s="21">
        <f t="shared" si="6"/>
        <v>2000</v>
      </c>
    </row>
    <row r="74" spans="1:9" ht="12.75">
      <c r="A74" s="10">
        <v>24060300</v>
      </c>
      <c r="B74" s="27" t="s">
        <v>18</v>
      </c>
      <c r="C74" s="18"/>
      <c r="D74" s="49">
        <v>207105</v>
      </c>
      <c r="E74" s="49">
        <v>228667</v>
      </c>
      <c r="F74" s="19"/>
      <c r="G74" s="19">
        <f t="shared" si="4"/>
        <v>110.4111441056469</v>
      </c>
      <c r="H74" s="20"/>
      <c r="I74" s="21">
        <f t="shared" si="6"/>
        <v>21562</v>
      </c>
    </row>
    <row r="75" spans="1:9" ht="25.5">
      <c r="A75" s="77"/>
      <c r="B75" s="28" t="s">
        <v>22</v>
      </c>
      <c r="C75" s="18" t="e">
        <f>SUM(C32+#REF!+#REF!+C43+C63+C69+C74)</f>
        <v>#REF!</v>
      </c>
      <c r="D75" s="29">
        <f>SUM(D32:D74)</f>
        <v>181019942</v>
      </c>
      <c r="E75" s="29">
        <f>SUM(E32:E74)</f>
        <v>188091062</v>
      </c>
      <c r="F75" s="30"/>
      <c r="G75" s="30">
        <f t="shared" si="4"/>
        <v>103.90626575275337</v>
      </c>
      <c r="H75" s="31"/>
      <c r="I75" s="29">
        <f t="shared" si="6"/>
        <v>7071120</v>
      </c>
    </row>
    <row r="76" spans="1:9" ht="15.75">
      <c r="A76" s="77"/>
      <c r="B76" s="12" t="s">
        <v>23</v>
      </c>
      <c r="C76" s="13"/>
      <c r="D76" s="14"/>
      <c r="E76" s="15"/>
      <c r="F76" s="16"/>
      <c r="G76" s="13"/>
      <c r="H76" s="20"/>
      <c r="I76" s="20"/>
    </row>
    <row r="77" spans="1:9" ht="15.75">
      <c r="A77" s="10"/>
      <c r="B77" s="12" t="s">
        <v>24</v>
      </c>
      <c r="C77" s="13"/>
      <c r="D77" s="14"/>
      <c r="E77" s="32"/>
      <c r="F77" s="16"/>
      <c r="G77" s="13"/>
      <c r="H77" s="20"/>
      <c r="I77" s="20"/>
    </row>
    <row r="78" spans="1:9" ht="12.75">
      <c r="A78" s="73">
        <v>41020100</v>
      </c>
      <c r="B78" s="17" t="s">
        <v>25</v>
      </c>
      <c r="C78" s="18"/>
      <c r="D78" s="49">
        <v>38527400</v>
      </c>
      <c r="E78" s="49">
        <v>38527400</v>
      </c>
      <c r="F78" s="21"/>
      <c r="G78" s="21">
        <f>SUM(E78/D78)*100</f>
        <v>100</v>
      </c>
      <c r="H78" s="21"/>
      <c r="I78" s="21"/>
    </row>
    <row r="79" spans="1:9" ht="39" hidden="1">
      <c r="A79" s="10">
        <v>41020600</v>
      </c>
      <c r="B79" s="33" t="s">
        <v>26</v>
      </c>
      <c r="C79" s="13"/>
      <c r="D79" s="21"/>
      <c r="E79" s="21"/>
      <c r="F79" s="21"/>
      <c r="G79" s="21" t="e">
        <f>SUM(E79/D79)*100</f>
        <v>#DIV/0!</v>
      </c>
      <c r="H79" s="21">
        <f>SUM(E79-C79)</f>
        <v>0</v>
      </c>
      <c r="I79" s="21">
        <f>SUM(E79-D79)</f>
        <v>0</v>
      </c>
    </row>
    <row r="80" spans="1:9" ht="51" hidden="1">
      <c r="A80" s="10">
        <v>41021200</v>
      </c>
      <c r="B80" s="33" t="s">
        <v>27</v>
      </c>
      <c r="C80" s="18"/>
      <c r="D80" s="21"/>
      <c r="E80" s="21"/>
      <c r="F80" s="21"/>
      <c r="G80" s="21" t="e">
        <f>SUM(E80/D80)*100</f>
        <v>#DIV/0!</v>
      </c>
      <c r="H80" s="21">
        <f>SUM(E80-C80)</f>
        <v>0</v>
      </c>
      <c r="I80" s="21">
        <f>SUM(E80-D80)</f>
        <v>0</v>
      </c>
    </row>
    <row r="81" spans="1:9" ht="38.25" hidden="1">
      <c r="A81" s="10">
        <v>41021800</v>
      </c>
      <c r="B81" s="33" t="s">
        <v>28</v>
      </c>
      <c r="C81" s="18"/>
      <c r="D81" s="21"/>
      <c r="E81" s="21"/>
      <c r="F81" s="21"/>
      <c r="G81" s="21" t="e">
        <f>SUM(E81/D81)*100</f>
        <v>#DIV/0!</v>
      </c>
      <c r="H81" s="21">
        <f>SUM(E81-C81)</f>
        <v>0</v>
      </c>
      <c r="I81" s="21">
        <f>SUM(E81-D81)</f>
        <v>0</v>
      </c>
    </row>
    <row r="82" spans="1:9" ht="15.75">
      <c r="A82" s="10"/>
      <c r="B82" s="12" t="s">
        <v>29</v>
      </c>
      <c r="C82" s="13"/>
      <c r="D82" s="25"/>
      <c r="E82" s="25"/>
      <c r="F82" s="25"/>
      <c r="G82" s="25"/>
      <c r="H82" s="25"/>
      <c r="I82" s="21"/>
    </row>
    <row r="83" spans="1:9" ht="25.5">
      <c r="A83" s="73">
        <v>41033900</v>
      </c>
      <c r="B83" s="23" t="s">
        <v>30</v>
      </c>
      <c r="C83" s="18"/>
      <c r="D83" s="49">
        <v>80777500</v>
      </c>
      <c r="E83" s="49">
        <v>80777500</v>
      </c>
      <c r="F83" s="21"/>
      <c r="G83" s="21">
        <f aca="true" t="shared" si="7" ref="G83:G100">SUM(E83/D83)*100</f>
        <v>100</v>
      </c>
      <c r="H83" s="21"/>
      <c r="I83" s="21"/>
    </row>
    <row r="84" spans="1:9" ht="63.75">
      <c r="A84" s="73">
        <v>41035500</v>
      </c>
      <c r="B84" s="23" t="s">
        <v>255</v>
      </c>
      <c r="C84" s="18"/>
      <c r="D84" s="49">
        <v>165600</v>
      </c>
      <c r="E84" s="49">
        <v>165000</v>
      </c>
      <c r="F84" s="21"/>
      <c r="G84" s="34">
        <f>SUM(E84/D84)*100</f>
        <v>99.63768115942028</v>
      </c>
      <c r="H84" s="21"/>
      <c r="I84" s="21">
        <f>SUM(E84-D84)</f>
        <v>-600</v>
      </c>
    </row>
    <row r="85" spans="1:9" ht="67.5" customHeight="1">
      <c r="A85" s="73">
        <v>41040200</v>
      </c>
      <c r="B85" s="23" t="s">
        <v>256</v>
      </c>
      <c r="C85" s="18"/>
      <c r="D85" s="49">
        <v>3105300</v>
      </c>
      <c r="E85" s="49">
        <v>3105300</v>
      </c>
      <c r="F85" s="21"/>
      <c r="G85" s="34">
        <f>SUM(E85/D85)*100</f>
        <v>100</v>
      </c>
      <c r="H85" s="21"/>
      <c r="I85" s="21"/>
    </row>
    <row r="86" spans="1:9" ht="117.75" customHeight="1">
      <c r="A86" s="73">
        <v>41040500</v>
      </c>
      <c r="B86" s="23" t="s">
        <v>272</v>
      </c>
      <c r="C86" s="18"/>
      <c r="D86" s="49">
        <v>2997100</v>
      </c>
      <c r="E86" s="49">
        <v>2997100</v>
      </c>
      <c r="F86" s="21"/>
      <c r="G86" s="34">
        <f>SUM(E86/D86)*100</f>
        <v>100</v>
      </c>
      <c r="H86" s="21"/>
      <c r="I86" s="21"/>
    </row>
    <row r="87" spans="1:9" ht="41.25" customHeight="1">
      <c r="A87" s="10">
        <v>41051000</v>
      </c>
      <c r="B87" s="23" t="s">
        <v>140</v>
      </c>
      <c r="C87" s="18"/>
      <c r="D87" s="49">
        <v>1390456</v>
      </c>
      <c r="E87" s="49">
        <v>1059281</v>
      </c>
      <c r="F87" s="21"/>
      <c r="G87" s="34">
        <f t="shared" si="7"/>
        <v>76.1822740165816</v>
      </c>
      <c r="H87" s="21"/>
      <c r="I87" s="21">
        <f aca="true" t="shared" si="8" ref="I87:I100">SUM(E87-D87)</f>
        <v>-331175</v>
      </c>
    </row>
    <row r="88" spans="1:9" ht="51" customHeight="1">
      <c r="A88" s="10">
        <v>41051200</v>
      </c>
      <c r="B88" s="23" t="s">
        <v>31</v>
      </c>
      <c r="C88" s="18"/>
      <c r="D88" s="49">
        <v>120120</v>
      </c>
      <c r="E88" s="49">
        <v>119515</v>
      </c>
      <c r="F88" s="21"/>
      <c r="G88" s="34">
        <f t="shared" si="7"/>
        <v>99.49633699633699</v>
      </c>
      <c r="H88" s="21"/>
      <c r="I88" s="21">
        <f t="shared" si="8"/>
        <v>-605</v>
      </c>
    </row>
    <row r="89" spans="1:9" ht="66" customHeight="1">
      <c r="A89" s="10">
        <v>41051400</v>
      </c>
      <c r="B89" s="23" t="s">
        <v>257</v>
      </c>
      <c r="C89" s="18"/>
      <c r="D89" s="49">
        <v>1255028</v>
      </c>
      <c r="E89" s="49">
        <v>1255028</v>
      </c>
      <c r="F89" s="21"/>
      <c r="G89" s="34">
        <f>SUM(E89/D89)*100</f>
        <v>100</v>
      </c>
      <c r="H89" s="21"/>
      <c r="I89" s="21"/>
    </row>
    <row r="90" spans="1:9" ht="62.25" customHeight="1">
      <c r="A90" s="10">
        <v>41051700</v>
      </c>
      <c r="B90" s="23" t="s">
        <v>242</v>
      </c>
      <c r="C90" s="18"/>
      <c r="D90" s="49">
        <v>79972</v>
      </c>
      <c r="E90" s="49">
        <v>73641</v>
      </c>
      <c r="F90" s="21"/>
      <c r="G90" s="34">
        <f>SUM(E90/D90)*100</f>
        <v>92.08347921772621</v>
      </c>
      <c r="H90" s="21"/>
      <c r="I90" s="21">
        <f>SUM(E90-D90)</f>
        <v>-6331</v>
      </c>
    </row>
    <row r="91" spans="1:9" ht="12.75">
      <c r="A91" s="10">
        <v>41053900</v>
      </c>
      <c r="B91" s="33" t="s">
        <v>32</v>
      </c>
      <c r="C91" s="18"/>
      <c r="D91" s="49">
        <v>3857094</v>
      </c>
      <c r="E91" s="49">
        <v>3184001</v>
      </c>
      <c r="F91" s="21"/>
      <c r="G91" s="34">
        <f t="shared" si="7"/>
        <v>82.54921969752358</v>
      </c>
      <c r="H91" s="21"/>
      <c r="I91" s="21">
        <f t="shared" si="8"/>
        <v>-673093</v>
      </c>
    </row>
    <row r="92" spans="1:9" ht="63.75" hidden="1">
      <c r="A92" s="10">
        <v>41037000</v>
      </c>
      <c r="B92" s="33" t="s">
        <v>33</v>
      </c>
      <c r="C92" s="18"/>
      <c r="D92" s="21"/>
      <c r="E92" s="21"/>
      <c r="F92" s="21"/>
      <c r="G92" s="34" t="e">
        <f t="shared" si="7"/>
        <v>#DIV/0!</v>
      </c>
      <c r="H92" s="21"/>
      <c r="I92" s="21">
        <f t="shared" si="8"/>
        <v>0</v>
      </c>
    </row>
    <row r="93" spans="1:9" ht="63.75">
      <c r="A93" s="10">
        <v>41055000</v>
      </c>
      <c r="B93" s="51" t="s">
        <v>145</v>
      </c>
      <c r="C93" s="18"/>
      <c r="D93" s="21">
        <v>2204297</v>
      </c>
      <c r="E93" s="21">
        <v>2204296</v>
      </c>
      <c r="F93" s="21"/>
      <c r="G93" s="34">
        <f t="shared" si="7"/>
        <v>99.99995463406248</v>
      </c>
      <c r="H93" s="21"/>
      <c r="I93" s="21"/>
    </row>
    <row r="94" spans="1:9" ht="15.75">
      <c r="A94" s="77"/>
      <c r="B94" s="35" t="s">
        <v>34</v>
      </c>
      <c r="C94" s="36"/>
      <c r="D94" s="29">
        <f>SUM(D75+D78+D83+D84+D85+D86+D87+D88+D89+D90+D91+D93)</f>
        <v>315499809</v>
      </c>
      <c r="E94" s="29">
        <f>SUM(E75+E78+E83+E84+E85+E86+E87+E88+E89+E90+E91+E93)</f>
        <v>321559124</v>
      </c>
      <c r="F94" s="29"/>
      <c r="G94" s="37">
        <f t="shared" si="7"/>
        <v>101.92054474429175</v>
      </c>
      <c r="H94" s="64"/>
      <c r="I94" s="65">
        <f t="shared" si="8"/>
        <v>6059315</v>
      </c>
    </row>
    <row r="95" spans="1:9" ht="15.75">
      <c r="A95" s="78"/>
      <c r="B95" s="69" t="s">
        <v>281</v>
      </c>
      <c r="C95" s="18"/>
      <c r="D95" s="52">
        <v>33003719</v>
      </c>
      <c r="E95" s="52">
        <v>33003719</v>
      </c>
      <c r="F95" s="21"/>
      <c r="G95" s="37">
        <f t="shared" si="7"/>
        <v>100</v>
      </c>
      <c r="H95" s="67"/>
      <c r="I95" s="65"/>
    </row>
    <row r="96" spans="1:9" ht="38.25">
      <c r="A96" s="78" t="s">
        <v>146</v>
      </c>
      <c r="B96" s="69" t="s">
        <v>35</v>
      </c>
      <c r="C96" s="18"/>
      <c r="D96" s="52">
        <v>-19713083</v>
      </c>
      <c r="E96" s="29">
        <v>-19406563</v>
      </c>
      <c r="F96" s="21"/>
      <c r="G96" s="37">
        <f t="shared" si="7"/>
        <v>98.44509354523592</v>
      </c>
      <c r="H96" s="67"/>
      <c r="I96" s="65">
        <f t="shared" si="8"/>
        <v>306520</v>
      </c>
    </row>
    <row r="97" spans="1:9" ht="15.75" hidden="1">
      <c r="A97" s="78"/>
      <c r="B97" s="70" t="s">
        <v>45</v>
      </c>
      <c r="C97" s="18"/>
      <c r="D97" s="63"/>
      <c r="E97" s="21"/>
      <c r="F97" s="21"/>
      <c r="G97" s="37" t="e">
        <f t="shared" si="7"/>
        <v>#DIV/0!</v>
      </c>
      <c r="H97" s="67"/>
      <c r="I97" s="65">
        <f t="shared" si="8"/>
        <v>0</v>
      </c>
    </row>
    <row r="98" spans="1:9" ht="15.75" hidden="1">
      <c r="A98" s="78"/>
      <c r="B98" s="69" t="s">
        <v>46</v>
      </c>
      <c r="C98" s="18"/>
      <c r="D98" s="63"/>
      <c r="E98" s="21"/>
      <c r="F98" s="21"/>
      <c r="G98" s="37" t="e">
        <f t="shared" si="7"/>
        <v>#DIV/0!</v>
      </c>
      <c r="H98" s="67"/>
      <c r="I98" s="65">
        <f t="shared" si="8"/>
        <v>0</v>
      </c>
    </row>
    <row r="99" spans="1:9" ht="15.75" hidden="1">
      <c r="A99" s="78"/>
      <c r="B99" s="69"/>
      <c r="C99" s="18"/>
      <c r="D99" s="63"/>
      <c r="E99" s="21"/>
      <c r="F99" s="21"/>
      <c r="G99" s="37" t="e">
        <f t="shared" si="7"/>
        <v>#DIV/0!</v>
      </c>
      <c r="H99" s="67"/>
      <c r="I99" s="65">
        <f t="shared" si="8"/>
        <v>0</v>
      </c>
    </row>
    <row r="100" spans="1:9" ht="25.5">
      <c r="A100" s="84"/>
      <c r="B100" s="88" t="s">
        <v>134</v>
      </c>
      <c r="C100" s="18"/>
      <c r="D100" s="29">
        <f>SUM(D94:D99)</f>
        <v>328790445</v>
      </c>
      <c r="E100" s="29">
        <v>335156280</v>
      </c>
      <c r="F100" s="21"/>
      <c r="G100" s="37">
        <f t="shared" si="7"/>
        <v>101.93613746895838</v>
      </c>
      <c r="H100" s="67"/>
      <c r="I100" s="65">
        <f t="shared" si="8"/>
        <v>6365835</v>
      </c>
    </row>
    <row r="101" spans="1:9" ht="15.75" hidden="1">
      <c r="A101" s="83"/>
      <c r="B101" s="61"/>
      <c r="C101" s="36"/>
      <c r="D101" s="52"/>
      <c r="E101" s="29"/>
      <c r="F101" s="29"/>
      <c r="G101" s="62"/>
      <c r="H101" s="53"/>
      <c r="I101" s="65">
        <f>SUM(E101-D101)</f>
        <v>0</v>
      </c>
    </row>
    <row r="102" spans="1:9" ht="15.75" hidden="1">
      <c r="A102" s="78"/>
      <c r="B102" s="61"/>
      <c r="C102" s="36"/>
      <c r="D102" s="52"/>
      <c r="E102" s="29"/>
      <c r="F102" s="29"/>
      <c r="G102" s="62"/>
      <c r="H102" s="53"/>
      <c r="I102" s="65">
        <f>SUM(E102-D102)</f>
        <v>0</v>
      </c>
    </row>
    <row r="103" spans="1:9" ht="15.75" customHeight="1" hidden="1">
      <c r="A103" s="224"/>
      <c r="B103" s="225"/>
      <c r="C103" s="225"/>
      <c r="D103" s="225"/>
      <c r="E103" s="225"/>
      <c r="F103" s="225"/>
      <c r="G103" s="225"/>
      <c r="H103" s="225"/>
      <c r="I103" s="226"/>
    </row>
    <row r="104" spans="1:9" ht="15.75" customHeight="1" hidden="1">
      <c r="A104" s="224"/>
      <c r="B104" s="225"/>
      <c r="C104" s="225"/>
      <c r="D104" s="225"/>
      <c r="E104" s="225"/>
      <c r="F104" s="225"/>
      <c r="G104" s="225"/>
      <c r="H104" s="225"/>
      <c r="I104" s="226"/>
    </row>
    <row r="105" spans="1:9" ht="15.75" customHeight="1">
      <c r="A105" s="227" t="s">
        <v>5</v>
      </c>
      <c r="B105" s="229" t="s">
        <v>6</v>
      </c>
      <c r="C105" s="38"/>
      <c r="D105" s="227" t="s">
        <v>279</v>
      </c>
      <c r="E105" s="223" t="s">
        <v>277</v>
      </c>
      <c r="F105" s="39"/>
      <c r="G105" s="221" t="s">
        <v>8</v>
      </c>
      <c r="H105" s="222"/>
      <c r="I105" s="74" t="s">
        <v>9</v>
      </c>
    </row>
    <row r="106" spans="1:9" ht="51" customHeight="1">
      <c r="A106" s="228"/>
      <c r="B106" s="230"/>
      <c r="C106" s="38"/>
      <c r="D106" s="228"/>
      <c r="E106" s="223"/>
      <c r="F106" s="39"/>
      <c r="G106" s="10" t="s">
        <v>163</v>
      </c>
      <c r="H106" s="75"/>
      <c r="I106" s="10" t="s">
        <v>163</v>
      </c>
    </row>
    <row r="107" spans="1:9" ht="14.25" customHeight="1" hidden="1">
      <c r="A107" s="79"/>
      <c r="B107" s="41"/>
      <c r="C107" s="38"/>
      <c r="D107" s="38"/>
      <c r="E107" s="38"/>
      <c r="F107" s="39"/>
      <c r="G107" s="39"/>
      <c r="H107" s="40"/>
      <c r="I107" s="40"/>
    </row>
    <row r="108" spans="1:9" ht="15.75">
      <c r="A108" s="77"/>
      <c r="B108" s="12" t="s">
        <v>36</v>
      </c>
      <c r="C108" s="13"/>
      <c r="D108" s="14"/>
      <c r="E108" s="15"/>
      <c r="F108" s="16"/>
      <c r="G108" s="13"/>
      <c r="H108" s="13"/>
      <c r="I108" s="16"/>
    </row>
    <row r="109" spans="1:9" ht="38.25" hidden="1">
      <c r="A109" s="10">
        <v>21110000</v>
      </c>
      <c r="B109" s="22" t="s">
        <v>37</v>
      </c>
      <c r="C109" s="13"/>
      <c r="D109" s="14"/>
      <c r="E109" s="42"/>
      <c r="F109" s="19"/>
      <c r="G109" s="19"/>
      <c r="H109" s="20">
        <f>SUM(E109-C109)</f>
        <v>0</v>
      </c>
      <c r="I109" s="20">
        <f>SUM(E109-D109)</f>
        <v>0</v>
      </c>
    </row>
    <row r="110" spans="1:9" ht="15.75">
      <c r="A110" s="10">
        <v>19010000</v>
      </c>
      <c r="B110" s="22" t="s">
        <v>235</v>
      </c>
      <c r="C110" s="13"/>
      <c r="D110" s="123">
        <v>160000</v>
      </c>
      <c r="E110" s="21">
        <v>152386</v>
      </c>
      <c r="F110" s="19"/>
      <c r="G110" s="34">
        <f aca="true" t="shared" si="9" ref="G110:G119">SUM(E110/D110)*100</f>
        <v>95.24125</v>
      </c>
      <c r="H110" s="21"/>
      <c r="I110" s="21">
        <f>SUM(E110-D110)</f>
        <v>-7614</v>
      </c>
    </row>
    <row r="111" spans="1:9" ht="38.25">
      <c r="A111" s="10">
        <v>21110000</v>
      </c>
      <c r="B111" s="22" t="s">
        <v>37</v>
      </c>
      <c r="C111" s="13"/>
      <c r="D111" s="14"/>
      <c r="E111" s="21">
        <v>53611</v>
      </c>
      <c r="F111" s="19"/>
      <c r="G111" s="34"/>
      <c r="H111" s="21"/>
      <c r="I111" s="21">
        <f>SUM(E111-D111)</f>
        <v>53611</v>
      </c>
    </row>
    <row r="112" spans="1:9" ht="63.75">
      <c r="A112" s="10">
        <v>24062100</v>
      </c>
      <c r="B112" s="22" t="s">
        <v>236</v>
      </c>
      <c r="C112" s="13"/>
      <c r="D112" s="14"/>
      <c r="E112" s="21">
        <v>48628</v>
      </c>
      <c r="F112" s="19"/>
      <c r="G112" s="34"/>
      <c r="H112" s="21"/>
      <c r="I112" s="21">
        <f>SUM(E112-D112)</f>
        <v>48628</v>
      </c>
    </row>
    <row r="113" spans="1:9" ht="14.25" customHeight="1">
      <c r="A113" s="10">
        <v>25000000</v>
      </c>
      <c r="B113" s="22" t="s">
        <v>38</v>
      </c>
      <c r="C113" s="18"/>
      <c r="D113" s="21">
        <v>5032196</v>
      </c>
      <c r="E113" s="21">
        <v>5212823</v>
      </c>
      <c r="F113" s="21"/>
      <c r="G113" s="34">
        <f t="shared" si="9"/>
        <v>103.5894269619069</v>
      </c>
      <c r="H113" s="21"/>
      <c r="I113" s="21">
        <f>SUM(E113-D113)</f>
        <v>180627</v>
      </c>
    </row>
    <row r="114" spans="1:9" ht="25.5" hidden="1">
      <c r="A114" s="10">
        <v>31030000</v>
      </c>
      <c r="B114" s="22" t="s">
        <v>39</v>
      </c>
      <c r="C114" s="18"/>
      <c r="D114" s="18"/>
      <c r="E114" s="20"/>
      <c r="F114" s="19"/>
      <c r="G114" s="34" t="e">
        <f t="shared" si="9"/>
        <v>#DIV/0!</v>
      </c>
      <c r="H114" s="20">
        <f>SUM(E114-C114)</f>
        <v>0</v>
      </c>
      <c r="I114" s="20"/>
    </row>
    <row r="115" spans="1:9" ht="51" hidden="1">
      <c r="A115" s="73">
        <v>31030000</v>
      </c>
      <c r="B115" s="23" t="s">
        <v>40</v>
      </c>
      <c r="C115" s="18"/>
      <c r="D115" s="58"/>
      <c r="E115" s="194"/>
      <c r="F115" s="19"/>
      <c r="G115" s="34" t="e">
        <f t="shared" si="9"/>
        <v>#DIV/0!</v>
      </c>
      <c r="H115" s="20">
        <f>SUM(E115-C115)</f>
        <v>0</v>
      </c>
      <c r="I115" s="20">
        <f>SUM(E115-D115)</f>
        <v>0</v>
      </c>
    </row>
    <row r="116" spans="1:9" ht="45.75" customHeight="1">
      <c r="A116" s="199">
        <v>31030000</v>
      </c>
      <c r="B116" s="210" t="s">
        <v>40</v>
      </c>
      <c r="C116" s="211"/>
      <c r="D116" s="91"/>
      <c r="E116" s="209">
        <v>57300</v>
      </c>
      <c r="F116" s="89"/>
      <c r="G116" s="34"/>
      <c r="H116" s="20"/>
      <c r="I116" s="20"/>
    </row>
    <row r="117" spans="1:9" ht="81" customHeight="1">
      <c r="A117" s="121">
        <v>33010000</v>
      </c>
      <c r="B117" s="125" t="s">
        <v>237</v>
      </c>
      <c r="C117" s="126"/>
      <c r="D117" s="212"/>
      <c r="E117" s="131">
        <v>190901</v>
      </c>
      <c r="F117" s="16"/>
      <c r="G117" s="34"/>
      <c r="H117" s="21"/>
      <c r="I117" s="21">
        <f>SUM(E117-D117)</f>
        <v>190901</v>
      </c>
    </row>
    <row r="118" spans="1:9" ht="41.25" customHeight="1">
      <c r="A118" s="95">
        <v>50110000</v>
      </c>
      <c r="B118" s="51" t="s">
        <v>243</v>
      </c>
      <c r="C118" s="118"/>
      <c r="D118" s="68">
        <v>782301</v>
      </c>
      <c r="E118" s="68">
        <v>782301</v>
      </c>
      <c r="F118" s="124"/>
      <c r="G118" s="34">
        <f t="shared" si="9"/>
        <v>100</v>
      </c>
      <c r="H118" s="21"/>
      <c r="I118" s="21"/>
    </row>
    <row r="119" spans="1:9" ht="12.75">
      <c r="A119" s="122"/>
      <c r="B119" s="127" t="s">
        <v>41</v>
      </c>
      <c r="C119" s="111"/>
      <c r="D119" s="130">
        <f>SUM(D110+D111+D112+D113+D117+D118)</f>
        <v>5974497</v>
      </c>
      <c r="E119" s="130">
        <f>SUM(E110+E111+E112+E113+E116+E117+E118)</f>
        <v>6497950</v>
      </c>
      <c r="F119" s="29"/>
      <c r="G119" s="37">
        <f t="shared" si="9"/>
        <v>108.76145724066812</v>
      </c>
      <c r="H119" s="29"/>
      <c r="I119" s="29">
        <f>SUM(E119-D119)</f>
        <v>523453</v>
      </c>
    </row>
    <row r="120" spans="1:9" ht="15.75">
      <c r="A120" s="10"/>
      <c r="B120" s="12" t="s">
        <v>42</v>
      </c>
      <c r="C120" s="13"/>
      <c r="D120" s="86"/>
      <c r="E120" s="16"/>
      <c r="F120" s="16"/>
      <c r="G120" s="13"/>
      <c r="H120" s="13"/>
      <c r="I120" s="29"/>
    </row>
    <row r="121" spans="1:9" ht="12.75" hidden="1">
      <c r="A121" s="121">
        <v>41035000</v>
      </c>
      <c r="B121" s="132" t="s">
        <v>43</v>
      </c>
      <c r="C121" s="86"/>
      <c r="D121" s="63"/>
      <c r="E121" s="63"/>
      <c r="F121" s="63"/>
      <c r="G121" s="134" t="e">
        <f aca="true" t="shared" si="10" ref="G121:G133">SUM(E121/D121)*100</f>
        <v>#DIV/0!</v>
      </c>
      <c r="H121" s="63"/>
      <c r="I121" s="63">
        <f>SUM(E121-D121)</f>
        <v>0</v>
      </c>
    </row>
    <row r="122" spans="1:9" ht="102">
      <c r="A122" s="95">
        <v>41052600</v>
      </c>
      <c r="B122" s="128" t="s">
        <v>273</v>
      </c>
      <c r="C122" s="213"/>
      <c r="D122" s="68">
        <v>7483539</v>
      </c>
      <c r="E122" s="68">
        <v>7479293</v>
      </c>
      <c r="F122" s="131"/>
      <c r="G122" s="136">
        <f>SUM(E122/D122)*100</f>
        <v>99.94326213840804</v>
      </c>
      <c r="H122" s="68"/>
      <c r="I122" s="68">
        <f>SUM(E122-D122)</f>
        <v>-4246</v>
      </c>
    </row>
    <row r="123" spans="1:9" ht="25.5">
      <c r="A123" s="95">
        <v>41053400</v>
      </c>
      <c r="B123" s="128" t="s">
        <v>244</v>
      </c>
      <c r="C123" s="129"/>
      <c r="D123" s="68">
        <v>12095002</v>
      </c>
      <c r="E123" s="68">
        <v>11979102</v>
      </c>
      <c r="F123" s="68"/>
      <c r="G123" s="136">
        <f t="shared" si="10"/>
        <v>99.04175294886268</v>
      </c>
      <c r="H123" s="68"/>
      <c r="I123" s="68">
        <f>SUM(E123-D123)</f>
        <v>-115900</v>
      </c>
    </row>
    <row r="124" spans="1:9" ht="25.5">
      <c r="A124" s="95">
        <v>41053600</v>
      </c>
      <c r="B124" s="128" t="s">
        <v>258</v>
      </c>
      <c r="C124" s="129"/>
      <c r="D124" s="68">
        <v>7000000</v>
      </c>
      <c r="E124" s="68">
        <v>7000000</v>
      </c>
      <c r="F124" s="68"/>
      <c r="G124" s="136">
        <f t="shared" si="10"/>
        <v>100</v>
      </c>
      <c r="H124" s="68"/>
      <c r="I124" s="68"/>
    </row>
    <row r="125" spans="1:9" ht="12.75">
      <c r="A125" s="95">
        <v>41053900</v>
      </c>
      <c r="B125" s="128" t="s">
        <v>32</v>
      </c>
      <c r="C125" s="129"/>
      <c r="D125" s="68">
        <v>10968272</v>
      </c>
      <c r="E125" s="68">
        <v>10957531</v>
      </c>
      <c r="F125" s="68"/>
      <c r="G125" s="136">
        <f t="shared" si="10"/>
        <v>99.90207208573966</v>
      </c>
      <c r="H125" s="68"/>
      <c r="I125" s="68">
        <f>SUM(E125-D125)</f>
        <v>-10741</v>
      </c>
    </row>
    <row r="126" spans="1:9" ht="77.25" customHeight="1">
      <c r="A126" s="122">
        <v>41054000</v>
      </c>
      <c r="B126" s="115" t="s">
        <v>238</v>
      </c>
      <c r="C126" s="133"/>
      <c r="D126" s="112">
        <v>340951</v>
      </c>
      <c r="E126" s="111">
        <v>340951</v>
      </c>
      <c r="F126" s="111"/>
      <c r="G126" s="135">
        <f t="shared" si="10"/>
        <v>100</v>
      </c>
      <c r="H126" s="111"/>
      <c r="I126" s="111"/>
    </row>
    <row r="127" spans="1:9" ht="13.5">
      <c r="A127" s="80"/>
      <c r="B127" s="43" t="s">
        <v>44</v>
      </c>
      <c r="C127" s="29"/>
      <c r="D127" s="29">
        <f>SUM(D119+D122+D123+D124+D125+D126)</f>
        <v>43862261</v>
      </c>
      <c r="E127" s="29">
        <f>SUM(E119+E122+E123+E124+E125+E126)</f>
        <v>44254827</v>
      </c>
      <c r="F127" s="29"/>
      <c r="G127" s="37">
        <f t="shared" si="10"/>
        <v>100.8949971822018</v>
      </c>
      <c r="H127" s="29"/>
      <c r="I127" s="29">
        <f>SUM(E127-D127)</f>
        <v>392566</v>
      </c>
    </row>
    <row r="128" spans="1:9" ht="13.5">
      <c r="A128" s="80"/>
      <c r="B128" s="69" t="s">
        <v>281</v>
      </c>
      <c r="C128" s="18"/>
      <c r="D128" s="36">
        <v>2526160</v>
      </c>
      <c r="E128" s="36">
        <v>2526160</v>
      </c>
      <c r="F128" s="19"/>
      <c r="G128" s="37">
        <f t="shared" si="10"/>
        <v>100</v>
      </c>
      <c r="H128" s="20"/>
      <c r="I128" s="29"/>
    </row>
    <row r="129" spans="1:9" ht="38.25">
      <c r="A129" s="80"/>
      <c r="B129" s="69" t="s">
        <v>35</v>
      </c>
      <c r="C129" s="18"/>
      <c r="D129" s="52">
        <v>19713083</v>
      </c>
      <c r="E129" s="29">
        <v>19406563</v>
      </c>
      <c r="F129" s="19"/>
      <c r="G129" s="37">
        <f t="shared" si="10"/>
        <v>98.44509354523592</v>
      </c>
      <c r="H129" s="20"/>
      <c r="I129" s="29">
        <f>SUM(E129-D129)</f>
        <v>-306520</v>
      </c>
    </row>
    <row r="130" spans="1:9" ht="13.5" hidden="1">
      <c r="A130" s="80"/>
      <c r="B130" s="70"/>
      <c r="C130" s="18"/>
      <c r="D130" s="18"/>
      <c r="E130" s="18"/>
      <c r="F130" s="19"/>
      <c r="G130" s="37" t="e">
        <f t="shared" si="10"/>
        <v>#DIV/0!</v>
      </c>
      <c r="H130" s="20"/>
      <c r="I130" s="29">
        <f>SUM(E130-D130)</f>
        <v>0</v>
      </c>
    </row>
    <row r="131" spans="1:9" ht="13.5" hidden="1">
      <c r="A131" s="80"/>
      <c r="B131" s="69"/>
      <c r="C131" s="18"/>
      <c r="D131" s="18"/>
      <c r="E131" s="18"/>
      <c r="F131" s="19"/>
      <c r="G131" s="37" t="e">
        <f t="shared" si="10"/>
        <v>#DIV/0!</v>
      </c>
      <c r="H131" s="20"/>
      <c r="I131" s="29">
        <f>SUM(E131-D131)</f>
        <v>0</v>
      </c>
    </row>
    <row r="132" spans="1:9" ht="13.5" hidden="1">
      <c r="A132" s="80"/>
      <c r="B132" s="69"/>
      <c r="C132" s="18"/>
      <c r="D132" s="18"/>
      <c r="E132" s="18"/>
      <c r="F132" s="19"/>
      <c r="G132" s="37" t="e">
        <f t="shared" si="10"/>
        <v>#DIV/0!</v>
      </c>
      <c r="H132" s="20"/>
      <c r="I132" s="29">
        <f>SUM(E132-D132)</f>
        <v>0</v>
      </c>
    </row>
    <row r="133" spans="1:9" ht="24.75" customHeight="1">
      <c r="A133" s="80"/>
      <c r="B133" s="87" t="s">
        <v>47</v>
      </c>
      <c r="C133" s="18"/>
      <c r="D133" s="21">
        <f>SUM(D127:D132)</f>
        <v>66101504</v>
      </c>
      <c r="E133" s="29">
        <v>66187550</v>
      </c>
      <c r="F133" s="19"/>
      <c r="G133" s="37">
        <f t="shared" si="10"/>
        <v>100.13017252981112</v>
      </c>
      <c r="H133" s="20"/>
      <c r="I133" s="29">
        <f>SUM(E133-D133)</f>
        <v>86046</v>
      </c>
    </row>
    <row r="134" spans="1:9" ht="21" customHeight="1">
      <c r="A134" s="223" t="s">
        <v>5</v>
      </c>
      <c r="B134" s="223" t="s">
        <v>136</v>
      </c>
      <c r="C134" s="223" t="s">
        <v>7</v>
      </c>
      <c r="D134" s="227" t="s">
        <v>280</v>
      </c>
      <c r="E134" s="223" t="s">
        <v>266</v>
      </c>
      <c r="F134" s="231" t="s">
        <v>8</v>
      </c>
      <c r="G134" s="231"/>
      <c r="H134" s="231" t="s">
        <v>9</v>
      </c>
      <c r="I134" s="231"/>
    </row>
    <row r="135" spans="1:9" ht="54" customHeight="1">
      <c r="A135" s="223"/>
      <c r="B135" s="223"/>
      <c r="C135" s="223"/>
      <c r="D135" s="228"/>
      <c r="E135" s="223"/>
      <c r="F135" s="10" t="s">
        <v>11</v>
      </c>
      <c r="G135" s="10" t="s">
        <v>267</v>
      </c>
      <c r="H135" s="10" t="s">
        <v>11</v>
      </c>
      <c r="I135" s="10" t="s">
        <v>267</v>
      </c>
    </row>
    <row r="136" spans="1:9" ht="12.75">
      <c r="A136" s="26"/>
      <c r="B136" s="44" t="s">
        <v>12</v>
      </c>
      <c r="C136" s="26"/>
      <c r="D136" s="26"/>
      <c r="E136" s="26"/>
      <c r="F136" s="26"/>
      <c r="G136" s="26"/>
      <c r="H136" s="26"/>
      <c r="I136" s="26"/>
    </row>
    <row r="137" spans="1:9" ht="12.75">
      <c r="A137" s="162" t="s">
        <v>49</v>
      </c>
      <c r="B137" s="66" t="s">
        <v>50</v>
      </c>
      <c r="C137" s="66"/>
      <c r="D137" s="163">
        <f>SUM(D138+D139+D140)</f>
        <v>45688967</v>
      </c>
      <c r="E137" s="163">
        <f>SUM(E138+E139+E140)</f>
        <v>45680049</v>
      </c>
      <c r="F137" s="164"/>
      <c r="G137" s="164">
        <f aca="true" t="shared" si="11" ref="G137:G161">SUM(E137/D137)*100</f>
        <v>99.98048106449858</v>
      </c>
      <c r="H137" s="165"/>
      <c r="I137" s="165">
        <f aca="true" t="shared" si="12" ref="I137:I161">SUM(E137-D137)</f>
        <v>-8918</v>
      </c>
    </row>
    <row r="138" spans="1:9" ht="63.75">
      <c r="A138" s="157" t="s">
        <v>51</v>
      </c>
      <c r="B138" s="145" t="s">
        <v>52</v>
      </c>
      <c r="C138" s="91"/>
      <c r="D138" s="92">
        <v>32776238</v>
      </c>
      <c r="E138" s="92">
        <v>32769449</v>
      </c>
      <c r="F138" s="98"/>
      <c r="G138" s="98">
        <f t="shared" si="11"/>
        <v>99.97928682358238</v>
      </c>
      <c r="H138" s="147"/>
      <c r="I138" s="147">
        <f t="shared" si="12"/>
        <v>-6789</v>
      </c>
    </row>
    <row r="139" spans="1:9" ht="38.25">
      <c r="A139" s="157" t="s">
        <v>148</v>
      </c>
      <c r="B139" s="145" t="s">
        <v>149</v>
      </c>
      <c r="C139" s="91"/>
      <c r="D139" s="207">
        <f>853290+6952091+1136206+3968142</f>
        <v>12909729</v>
      </c>
      <c r="E139" s="207">
        <f>852454+6951044+1136163+3967939</f>
        <v>12907600</v>
      </c>
      <c r="F139" s="98"/>
      <c r="G139" s="98">
        <f t="shared" si="11"/>
        <v>99.9835085616437</v>
      </c>
      <c r="H139" s="147"/>
      <c r="I139" s="147">
        <f t="shared" si="12"/>
        <v>-2129</v>
      </c>
    </row>
    <row r="140" spans="1:9" ht="12.75">
      <c r="A140" s="157" t="s">
        <v>268</v>
      </c>
      <c r="B140" s="145"/>
      <c r="C140" s="91"/>
      <c r="D140" s="207">
        <v>3000</v>
      </c>
      <c r="E140" s="207">
        <v>3000</v>
      </c>
      <c r="F140" s="98"/>
      <c r="G140" s="98">
        <f t="shared" si="11"/>
        <v>100</v>
      </c>
      <c r="H140" s="147"/>
      <c r="I140" s="147">
        <f t="shared" si="12"/>
        <v>0</v>
      </c>
    </row>
    <row r="141" spans="1:9" ht="12.75">
      <c r="A141" s="166" t="s">
        <v>53</v>
      </c>
      <c r="B141" s="96" t="s">
        <v>54</v>
      </c>
      <c r="C141" s="167"/>
      <c r="D141" s="102">
        <f>SUM(D143+D151+D154+D157+D160+D142+D145+D147+D150+D149+D158+D161)</f>
        <v>196092685</v>
      </c>
      <c r="E141" s="102">
        <f>SUM(E143+E151+E154+E157+E160+E142+E145+E147+E150+E149+E158+E161)</f>
        <v>194880169</v>
      </c>
      <c r="F141" s="102">
        <f>SUM(F143+F151+F154+F157+F160+F142+F145+F147+F150+F149)</f>
        <v>0</v>
      </c>
      <c r="G141" s="98">
        <f t="shared" si="11"/>
        <v>99.38166178916873</v>
      </c>
      <c r="H141" s="102">
        <f>SUM(H143+H151+H154+H157+H160+H142+H145+H147+H150+H149)</f>
        <v>6566829</v>
      </c>
      <c r="I141" s="147">
        <f t="shared" si="12"/>
        <v>-1212516</v>
      </c>
    </row>
    <row r="142" spans="1:9" ht="12.75">
      <c r="A142" s="93">
        <v>1010</v>
      </c>
      <c r="B142" s="91" t="s">
        <v>150</v>
      </c>
      <c r="C142" s="167"/>
      <c r="D142" s="92">
        <f>1884806+31088240</f>
        <v>32973046</v>
      </c>
      <c r="E142" s="92">
        <f>1873402+30969759</f>
        <v>32843161</v>
      </c>
      <c r="F142" s="98"/>
      <c r="G142" s="98">
        <f t="shared" si="11"/>
        <v>99.6060873478295</v>
      </c>
      <c r="H142" s="147"/>
      <c r="I142" s="147">
        <f t="shared" si="12"/>
        <v>-129885</v>
      </c>
    </row>
    <row r="143" spans="1:9" ht="27.75" customHeight="1">
      <c r="A143" s="93" t="s">
        <v>55</v>
      </c>
      <c r="B143" s="90" t="s">
        <v>164</v>
      </c>
      <c r="C143" s="91"/>
      <c r="D143" s="92">
        <v>58038139</v>
      </c>
      <c r="E143" s="92">
        <v>57789086</v>
      </c>
      <c r="F143" s="98"/>
      <c r="G143" s="98">
        <f t="shared" si="11"/>
        <v>99.57088045155962</v>
      </c>
      <c r="H143" s="147"/>
      <c r="I143" s="147">
        <f t="shared" si="12"/>
        <v>-249053</v>
      </c>
    </row>
    <row r="144" spans="1:9" ht="27.75" customHeight="1">
      <c r="A144" s="93">
        <v>1021</v>
      </c>
      <c r="B144" s="90" t="s">
        <v>192</v>
      </c>
      <c r="C144" s="91"/>
      <c r="D144" s="92">
        <v>58038139</v>
      </c>
      <c r="E144" s="92">
        <v>57789086</v>
      </c>
      <c r="F144" s="98"/>
      <c r="G144" s="98">
        <f t="shared" si="11"/>
        <v>99.57088045155962</v>
      </c>
      <c r="H144" s="147"/>
      <c r="I144" s="147">
        <f t="shared" si="12"/>
        <v>-249053</v>
      </c>
    </row>
    <row r="145" spans="1:9" ht="28.5" customHeight="1">
      <c r="A145" s="93">
        <v>1030</v>
      </c>
      <c r="B145" s="137" t="s">
        <v>151</v>
      </c>
      <c r="C145" s="91"/>
      <c r="D145" s="92">
        <v>80777500</v>
      </c>
      <c r="E145" s="92">
        <v>80332671</v>
      </c>
      <c r="F145" s="98"/>
      <c r="G145" s="98">
        <f t="shared" si="11"/>
        <v>99.44931571291511</v>
      </c>
      <c r="H145" s="147"/>
      <c r="I145" s="147">
        <f t="shared" si="12"/>
        <v>-444829</v>
      </c>
    </row>
    <row r="146" spans="1:9" ht="28.5" customHeight="1">
      <c r="A146" s="93">
        <v>1031</v>
      </c>
      <c r="B146" s="90" t="s">
        <v>192</v>
      </c>
      <c r="C146" s="91"/>
      <c r="D146" s="92">
        <v>80777500</v>
      </c>
      <c r="E146" s="92">
        <v>80332671</v>
      </c>
      <c r="F146" s="98"/>
      <c r="G146" s="98">
        <f t="shared" si="11"/>
        <v>99.44931571291511</v>
      </c>
      <c r="H146" s="147"/>
      <c r="I146" s="147">
        <f t="shared" si="12"/>
        <v>-444829</v>
      </c>
    </row>
    <row r="147" spans="1:9" ht="130.5" customHeight="1">
      <c r="A147" s="93">
        <v>1060</v>
      </c>
      <c r="B147" s="90" t="s">
        <v>152</v>
      </c>
      <c r="C147" s="91"/>
      <c r="D147" s="92">
        <v>5070151</v>
      </c>
      <c r="E147" s="92">
        <v>5070151</v>
      </c>
      <c r="F147" s="98"/>
      <c r="G147" s="98">
        <f t="shared" si="11"/>
        <v>100</v>
      </c>
      <c r="H147" s="147"/>
      <c r="I147" s="147"/>
    </row>
    <row r="148" spans="1:9" ht="27" customHeight="1">
      <c r="A148" s="93">
        <v>1061</v>
      </c>
      <c r="B148" s="90" t="s">
        <v>192</v>
      </c>
      <c r="C148" s="91"/>
      <c r="D148" s="92">
        <v>5070151</v>
      </c>
      <c r="E148" s="92">
        <v>5070151</v>
      </c>
      <c r="F148" s="98"/>
      <c r="G148" s="98">
        <f t="shared" si="11"/>
        <v>100</v>
      </c>
      <c r="H148" s="147"/>
      <c r="I148" s="147"/>
    </row>
    <row r="149" spans="1:9" ht="28.5" customHeight="1">
      <c r="A149" s="93">
        <v>1070</v>
      </c>
      <c r="B149" s="90" t="s">
        <v>153</v>
      </c>
      <c r="C149" s="91"/>
      <c r="D149" s="92">
        <v>4597455</v>
      </c>
      <c r="E149" s="92">
        <v>4568865</v>
      </c>
      <c r="F149" s="98"/>
      <c r="G149" s="98">
        <f>SUM(E149/D149)*100</f>
        <v>99.3781342068601</v>
      </c>
      <c r="H149" s="147"/>
      <c r="I149" s="147">
        <f>SUM(E149-D149)</f>
        <v>-28590</v>
      </c>
    </row>
    <row r="150" spans="1:9" ht="29.25" customHeight="1">
      <c r="A150" s="93">
        <v>1080</v>
      </c>
      <c r="B150" s="90" t="s">
        <v>154</v>
      </c>
      <c r="C150" s="91"/>
      <c r="D150" s="207">
        <v>4690909</v>
      </c>
      <c r="E150" s="92">
        <v>4685743</v>
      </c>
      <c r="F150" s="98"/>
      <c r="G150" s="98">
        <f t="shared" si="11"/>
        <v>99.889872090889</v>
      </c>
      <c r="H150" s="147"/>
      <c r="I150" s="147">
        <f t="shared" si="12"/>
        <v>-5166</v>
      </c>
    </row>
    <row r="151" spans="1:9" ht="26.25" customHeight="1">
      <c r="A151" s="93">
        <v>1140</v>
      </c>
      <c r="B151" s="90" t="s">
        <v>57</v>
      </c>
      <c r="C151" s="91"/>
      <c r="D151" s="92">
        <f>SUM(D152:D153)</f>
        <v>6579331</v>
      </c>
      <c r="E151" s="92">
        <f>SUM(E152:E153)</f>
        <v>6566829</v>
      </c>
      <c r="F151" s="98"/>
      <c r="G151" s="98">
        <f t="shared" si="11"/>
        <v>99.80998068040657</v>
      </c>
      <c r="H151" s="147">
        <f>SUM(E151-C151)</f>
        <v>6566829</v>
      </c>
      <c r="I151" s="147">
        <f t="shared" si="12"/>
        <v>-12502</v>
      </c>
    </row>
    <row r="152" spans="1:9" ht="26.25" customHeight="1">
      <c r="A152" s="93">
        <v>1041</v>
      </c>
      <c r="B152" s="90" t="s">
        <v>193</v>
      </c>
      <c r="C152" s="91"/>
      <c r="D152" s="92">
        <v>6550371</v>
      </c>
      <c r="E152" s="92">
        <v>6537869</v>
      </c>
      <c r="F152" s="98"/>
      <c r="G152" s="98">
        <f t="shared" si="11"/>
        <v>99.80914058150294</v>
      </c>
      <c r="H152" s="147"/>
      <c r="I152" s="147">
        <f t="shared" si="12"/>
        <v>-12502</v>
      </c>
    </row>
    <row r="153" spans="1:9" ht="16.5" customHeight="1">
      <c r="A153" s="93">
        <v>1042</v>
      </c>
      <c r="B153" s="90" t="s">
        <v>194</v>
      </c>
      <c r="C153" s="91"/>
      <c r="D153" s="92">
        <v>28960</v>
      </c>
      <c r="E153" s="92">
        <v>28960</v>
      </c>
      <c r="F153" s="98"/>
      <c r="G153" s="98">
        <f t="shared" si="11"/>
        <v>100</v>
      </c>
      <c r="H153" s="147"/>
      <c r="I153" s="147"/>
    </row>
    <row r="154" spans="1:9" ht="25.5">
      <c r="A154" s="93">
        <v>1150</v>
      </c>
      <c r="B154" s="90" t="s">
        <v>137</v>
      </c>
      <c r="C154" s="91"/>
      <c r="D154" s="92">
        <f>SUM(D155:D156)</f>
        <v>1545355</v>
      </c>
      <c r="E154" s="92">
        <f>SUM(E155:E156)</f>
        <v>1213338</v>
      </c>
      <c r="F154" s="98"/>
      <c r="G154" s="98">
        <f t="shared" si="11"/>
        <v>78.51516318256971</v>
      </c>
      <c r="H154" s="147"/>
      <c r="I154" s="147">
        <f t="shared" si="12"/>
        <v>-332017</v>
      </c>
    </row>
    <row r="155" spans="1:9" ht="38.25">
      <c r="A155" s="93">
        <v>1151</v>
      </c>
      <c r="B155" s="90" t="s">
        <v>195</v>
      </c>
      <c r="C155" s="91"/>
      <c r="D155" s="92">
        <v>154899</v>
      </c>
      <c r="E155" s="92">
        <v>154057</v>
      </c>
      <c r="F155" s="98"/>
      <c r="G155" s="98">
        <f t="shared" si="11"/>
        <v>99.4564199897998</v>
      </c>
      <c r="H155" s="147"/>
      <c r="I155" s="147">
        <f t="shared" si="12"/>
        <v>-842</v>
      </c>
    </row>
    <row r="156" spans="1:9" ht="38.25">
      <c r="A156" s="93">
        <v>1152</v>
      </c>
      <c r="B156" s="90" t="s">
        <v>196</v>
      </c>
      <c r="C156" s="91"/>
      <c r="D156" s="92">
        <v>1390456</v>
      </c>
      <c r="E156" s="92">
        <v>1059281</v>
      </c>
      <c r="F156" s="98"/>
      <c r="G156" s="98">
        <f t="shared" si="11"/>
        <v>76.1822740165816</v>
      </c>
      <c r="H156" s="147"/>
      <c r="I156" s="147">
        <f t="shared" si="12"/>
        <v>-331175</v>
      </c>
    </row>
    <row r="157" spans="1:9" ht="38.25">
      <c r="A157" s="93">
        <v>1160</v>
      </c>
      <c r="B157" s="90" t="s">
        <v>155</v>
      </c>
      <c r="C157" s="91"/>
      <c r="D157" s="92">
        <v>1436261</v>
      </c>
      <c r="E157" s="92">
        <v>1432723</v>
      </c>
      <c r="F157" s="98"/>
      <c r="G157" s="98">
        <f t="shared" si="11"/>
        <v>99.7536659423322</v>
      </c>
      <c r="H157" s="147"/>
      <c r="I157" s="147">
        <f t="shared" si="12"/>
        <v>-3538</v>
      </c>
    </row>
    <row r="158" spans="1:9" ht="51">
      <c r="A158" s="93">
        <v>1180</v>
      </c>
      <c r="B158" s="90" t="s">
        <v>261</v>
      </c>
      <c r="C158" s="91"/>
      <c r="D158" s="92">
        <v>190692</v>
      </c>
      <c r="E158" s="92">
        <v>190692</v>
      </c>
      <c r="F158" s="98"/>
      <c r="G158" s="98"/>
      <c r="H158" s="147"/>
      <c r="I158" s="147"/>
    </row>
    <row r="159" spans="1:9" ht="66" customHeight="1">
      <c r="A159" s="93">
        <v>1182</v>
      </c>
      <c r="B159" s="90" t="s">
        <v>259</v>
      </c>
      <c r="C159" s="91"/>
      <c r="D159" s="92">
        <v>190692</v>
      </c>
      <c r="E159" s="92">
        <v>190692</v>
      </c>
      <c r="F159" s="98"/>
      <c r="G159" s="98"/>
      <c r="H159" s="147"/>
      <c r="I159" s="147"/>
    </row>
    <row r="160" spans="1:9" ht="51">
      <c r="A160" s="93">
        <v>1200</v>
      </c>
      <c r="B160" s="90" t="s">
        <v>156</v>
      </c>
      <c r="C160" s="91"/>
      <c r="D160" s="92">
        <v>113874</v>
      </c>
      <c r="E160" s="92">
        <v>113269</v>
      </c>
      <c r="F160" s="98"/>
      <c r="G160" s="98">
        <f t="shared" si="11"/>
        <v>99.46871103149094</v>
      </c>
      <c r="H160" s="147"/>
      <c r="I160" s="147">
        <f t="shared" si="12"/>
        <v>-605</v>
      </c>
    </row>
    <row r="161" spans="1:9" ht="63.75">
      <c r="A161" s="93">
        <v>1210</v>
      </c>
      <c r="B161" s="90" t="s">
        <v>157</v>
      </c>
      <c r="C161" s="91"/>
      <c r="D161" s="92">
        <v>79972</v>
      </c>
      <c r="E161" s="92">
        <v>73641</v>
      </c>
      <c r="F161" s="98"/>
      <c r="G161" s="98">
        <f t="shared" si="11"/>
        <v>92.08347921772621</v>
      </c>
      <c r="H161" s="147"/>
      <c r="I161" s="147">
        <f t="shared" si="12"/>
        <v>-6331</v>
      </c>
    </row>
    <row r="162" spans="1:9" ht="12.75">
      <c r="A162" s="166" t="s">
        <v>58</v>
      </c>
      <c r="B162" s="96" t="s">
        <v>59</v>
      </c>
      <c r="C162" s="96"/>
      <c r="D162" s="102">
        <f>SUM(D163+D164+D166)</f>
        <v>14344517</v>
      </c>
      <c r="E162" s="102">
        <f>SUM(E163+E164+E166)</f>
        <v>12947739</v>
      </c>
      <c r="F162" s="97"/>
      <c r="G162" s="97">
        <f>SUM(E162/D162)*100</f>
        <v>90.26263484507705</v>
      </c>
      <c r="H162" s="143"/>
      <c r="I162" s="143">
        <f>SUM(E162-D162)</f>
        <v>-1396778</v>
      </c>
    </row>
    <row r="163" spans="1:9" ht="25.5">
      <c r="A163" s="93" t="s">
        <v>60</v>
      </c>
      <c r="B163" s="137" t="s">
        <v>61</v>
      </c>
      <c r="C163" s="91"/>
      <c r="D163" s="92">
        <v>7191064</v>
      </c>
      <c r="E163" s="92">
        <v>6859990</v>
      </c>
      <c r="F163" s="98"/>
      <c r="G163" s="98">
        <f>SUM(E163/D163)*100</f>
        <v>95.39603596908609</v>
      </c>
      <c r="H163" s="147"/>
      <c r="I163" s="147">
        <f>SUM(E163-D163)</f>
        <v>-331074</v>
      </c>
    </row>
    <row r="164" spans="1:9" ht="38.25">
      <c r="A164" s="93">
        <v>2111</v>
      </c>
      <c r="B164" s="90" t="s">
        <v>249</v>
      </c>
      <c r="C164" s="91"/>
      <c r="D164" s="92">
        <v>4783056</v>
      </c>
      <c r="E164" s="92">
        <v>3725562</v>
      </c>
      <c r="F164" s="98"/>
      <c r="G164" s="98">
        <f>SUM(E164/D164)*100</f>
        <v>77.89082962858892</v>
      </c>
      <c r="H164" s="147"/>
      <c r="I164" s="147">
        <f>SUM(E164-D164)</f>
        <v>-1057494</v>
      </c>
    </row>
    <row r="165" spans="1:9" ht="36" customHeight="1" hidden="1">
      <c r="A165" s="93"/>
      <c r="B165" s="137"/>
      <c r="C165" s="91"/>
      <c r="D165" s="99"/>
      <c r="E165" s="148"/>
      <c r="F165" s="98"/>
      <c r="G165" s="98" t="e">
        <f>SUM(E165/D165)*100</f>
        <v>#DIV/0!</v>
      </c>
      <c r="H165" s="147"/>
      <c r="I165" s="147">
        <f>SUM(E165-D165)</f>
        <v>0</v>
      </c>
    </row>
    <row r="166" spans="1:9" ht="27.75" customHeight="1">
      <c r="A166" s="93">
        <v>2140</v>
      </c>
      <c r="B166" s="137" t="s">
        <v>62</v>
      </c>
      <c r="C166" s="91"/>
      <c r="D166" s="92">
        <f>SUM(D172:D173)</f>
        <v>2370397</v>
      </c>
      <c r="E166" s="92">
        <f>SUM(E172:E173)</f>
        <v>2362187</v>
      </c>
      <c r="F166" s="98"/>
      <c r="G166" s="98">
        <f>SUM(E166/D166)*100</f>
        <v>99.6536445160874</v>
      </c>
      <c r="H166" s="147"/>
      <c r="I166" s="147">
        <f>SUM(E166-D166)</f>
        <v>-8210</v>
      </c>
    </row>
    <row r="167" spans="1:9" ht="29.25" customHeight="1" hidden="1">
      <c r="A167" s="93"/>
      <c r="B167" s="137"/>
      <c r="C167" s="91"/>
      <c r="D167" s="99"/>
      <c r="E167" s="148"/>
      <c r="F167" s="98"/>
      <c r="G167" s="98" t="e">
        <f aca="true" t="shared" si="13" ref="G167:G173">SUM(E167/D167)*100</f>
        <v>#DIV/0!</v>
      </c>
      <c r="H167" s="147"/>
      <c r="I167" s="147">
        <f aca="true" t="shared" si="14" ref="I167:I173">SUM(E167-D167)</f>
        <v>0</v>
      </c>
    </row>
    <row r="168" spans="1:9" ht="29.25" customHeight="1" hidden="1">
      <c r="A168" s="93"/>
      <c r="B168" s="137"/>
      <c r="C168" s="91"/>
      <c r="D168" s="99"/>
      <c r="E168" s="148"/>
      <c r="F168" s="98"/>
      <c r="G168" s="98" t="e">
        <f t="shared" si="13"/>
        <v>#DIV/0!</v>
      </c>
      <c r="H168" s="147"/>
      <c r="I168" s="147">
        <f t="shared" si="14"/>
        <v>0</v>
      </c>
    </row>
    <row r="169" spans="1:9" ht="12.75" hidden="1">
      <c r="A169" s="93"/>
      <c r="B169" s="137"/>
      <c r="C169" s="91"/>
      <c r="D169" s="99"/>
      <c r="E169" s="148"/>
      <c r="F169" s="98"/>
      <c r="G169" s="98" t="e">
        <f t="shared" si="13"/>
        <v>#DIV/0!</v>
      </c>
      <c r="H169" s="147"/>
      <c r="I169" s="147">
        <f t="shared" si="14"/>
        <v>0</v>
      </c>
    </row>
    <row r="170" spans="1:9" ht="12.75" hidden="1">
      <c r="A170" s="157"/>
      <c r="B170" s="117"/>
      <c r="C170" s="91"/>
      <c r="D170" s="168"/>
      <c r="E170" s="155"/>
      <c r="F170" s="98"/>
      <c r="G170" s="98" t="e">
        <f t="shared" si="13"/>
        <v>#DIV/0!</v>
      </c>
      <c r="H170" s="147"/>
      <c r="I170" s="147">
        <f t="shared" si="14"/>
        <v>0</v>
      </c>
    </row>
    <row r="171" spans="1:9" ht="12.75" hidden="1">
      <c r="A171" s="157"/>
      <c r="B171" s="117"/>
      <c r="C171" s="91"/>
      <c r="D171" s="99"/>
      <c r="E171" s="155"/>
      <c r="F171" s="98"/>
      <c r="G171" s="98" t="e">
        <f t="shared" si="13"/>
        <v>#DIV/0!</v>
      </c>
      <c r="H171" s="147"/>
      <c r="I171" s="147">
        <f t="shared" si="14"/>
        <v>0</v>
      </c>
    </row>
    <row r="172" spans="1:9" ht="25.5">
      <c r="A172" s="157" t="s">
        <v>182</v>
      </c>
      <c r="B172" s="90" t="s">
        <v>197</v>
      </c>
      <c r="C172" s="91"/>
      <c r="D172" s="207">
        <v>2204297</v>
      </c>
      <c r="E172" s="92">
        <v>2204296</v>
      </c>
      <c r="F172" s="98"/>
      <c r="G172" s="98">
        <f t="shared" si="13"/>
        <v>99.99995463406248</v>
      </c>
      <c r="H172" s="147"/>
      <c r="I172" s="147">
        <f t="shared" si="14"/>
        <v>-1</v>
      </c>
    </row>
    <row r="173" spans="1:9" ht="25.5">
      <c r="A173" s="157" t="s">
        <v>183</v>
      </c>
      <c r="B173" s="90" t="s">
        <v>198</v>
      </c>
      <c r="C173" s="91"/>
      <c r="D173" s="92">
        <v>166100</v>
      </c>
      <c r="E173" s="94">
        <v>157891</v>
      </c>
      <c r="F173" s="98"/>
      <c r="G173" s="98">
        <f t="shared" si="13"/>
        <v>95.05779650812764</v>
      </c>
      <c r="H173" s="147"/>
      <c r="I173" s="147">
        <f t="shared" si="14"/>
        <v>-8209</v>
      </c>
    </row>
    <row r="174" spans="1:9" ht="24">
      <c r="A174" s="166" t="s">
        <v>63</v>
      </c>
      <c r="B174" s="153" t="s">
        <v>64</v>
      </c>
      <c r="C174" s="96"/>
      <c r="D174" s="102">
        <f>SUM(D177+D184+D186+D188+D195+D196+D194+D193)</f>
        <v>22024952</v>
      </c>
      <c r="E174" s="102">
        <f>SUM(E177+E184+E186+E188+E195+E196+E194+E193)</f>
        <v>22018152</v>
      </c>
      <c r="F174" s="97"/>
      <c r="G174" s="97">
        <f aca="true" t="shared" si="15" ref="G174:G194">SUM(E174/D174)*100</f>
        <v>99.96912592590441</v>
      </c>
      <c r="H174" s="143"/>
      <c r="I174" s="143">
        <f aca="true" t="shared" si="16" ref="I174:I194">SUM(E174-D174)</f>
        <v>-6800</v>
      </c>
    </row>
    <row r="175" spans="1:9" ht="76.5" hidden="1">
      <c r="A175" s="95">
        <v>3010</v>
      </c>
      <c r="B175" s="154" t="s">
        <v>65</v>
      </c>
      <c r="C175" s="96"/>
      <c r="D175" s="169"/>
      <c r="E175" s="94"/>
      <c r="F175" s="98"/>
      <c r="G175" s="98" t="e">
        <f t="shared" si="15"/>
        <v>#DIV/0!</v>
      </c>
      <c r="H175" s="147"/>
      <c r="I175" s="147">
        <f t="shared" si="16"/>
        <v>0</v>
      </c>
    </row>
    <row r="176" spans="1:9" ht="39.75" customHeight="1" hidden="1">
      <c r="A176" s="157" t="s">
        <v>66</v>
      </c>
      <c r="B176" s="117" t="s">
        <v>67</v>
      </c>
      <c r="C176" s="91"/>
      <c r="D176" s="99"/>
      <c r="E176" s="99"/>
      <c r="F176" s="98"/>
      <c r="G176" s="98" t="e">
        <f t="shared" si="15"/>
        <v>#DIV/0!</v>
      </c>
      <c r="H176" s="147"/>
      <c r="I176" s="147">
        <f t="shared" si="16"/>
        <v>0</v>
      </c>
    </row>
    <row r="177" spans="1:9" ht="63.75" customHeight="1">
      <c r="A177" s="157" t="s">
        <v>68</v>
      </c>
      <c r="B177" s="154" t="s">
        <v>69</v>
      </c>
      <c r="C177" s="91"/>
      <c r="D177" s="92">
        <f>SUM(D180:D183)</f>
        <v>4325886</v>
      </c>
      <c r="E177" s="92">
        <f>SUM(E180:E183)</f>
        <v>4325525</v>
      </c>
      <c r="F177" s="98"/>
      <c r="G177" s="98">
        <f t="shared" si="15"/>
        <v>99.99165488873261</v>
      </c>
      <c r="H177" s="147"/>
      <c r="I177" s="147">
        <f t="shared" si="16"/>
        <v>-361</v>
      </c>
    </row>
    <row r="178" spans="1:9" ht="38.25" hidden="1">
      <c r="A178" s="157" t="s">
        <v>70</v>
      </c>
      <c r="B178" s="117" t="s">
        <v>71</v>
      </c>
      <c r="C178" s="91"/>
      <c r="D178" s="94"/>
      <c r="E178" s="155"/>
      <c r="F178" s="98"/>
      <c r="G178" s="98" t="e">
        <f t="shared" si="15"/>
        <v>#DIV/0!</v>
      </c>
      <c r="H178" s="147"/>
      <c r="I178" s="147">
        <f t="shared" si="16"/>
        <v>0</v>
      </c>
    </row>
    <row r="179" spans="1:9" ht="63" customHeight="1" hidden="1">
      <c r="A179" s="157"/>
      <c r="B179" s="117"/>
      <c r="C179" s="91"/>
      <c r="D179" s="94"/>
      <c r="E179" s="155"/>
      <c r="F179" s="98"/>
      <c r="G179" s="98" t="e">
        <f t="shared" si="15"/>
        <v>#DIV/0!</v>
      </c>
      <c r="H179" s="147"/>
      <c r="I179" s="147">
        <f t="shared" si="16"/>
        <v>0</v>
      </c>
    </row>
    <row r="180" spans="1:9" ht="29.25" customHeight="1">
      <c r="A180" s="157" t="s">
        <v>184</v>
      </c>
      <c r="B180" s="90" t="s">
        <v>199</v>
      </c>
      <c r="C180" s="91"/>
      <c r="D180" s="92">
        <v>5039</v>
      </c>
      <c r="E180" s="155">
        <v>4679</v>
      </c>
      <c r="F180" s="98"/>
      <c r="G180" s="98">
        <f t="shared" si="15"/>
        <v>92.85572534232983</v>
      </c>
      <c r="H180" s="147"/>
      <c r="I180" s="147">
        <f t="shared" si="16"/>
        <v>-360</v>
      </c>
    </row>
    <row r="181" spans="1:9" ht="31.5" customHeight="1">
      <c r="A181" s="157" t="s">
        <v>185</v>
      </c>
      <c r="B181" s="90" t="s">
        <v>200</v>
      </c>
      <c r="C181" s="91"/>
      <c r="D181" s="92">
        <v>69868</v>
      </c>
      <c r="E181" s="92">
        <v>69868</v>
      </c>
      <c r="F181" s="98"/>
      <c r="G181" s="98">
        <f t="shared" si="15"/>
        <v>100</v>
      </c>
      <c r="H181" s="147"/>
      <c r="I181" s="147"/>
    </row>
    <row r="182" spans="1:9" ht="39" customHeight="1">
      <c r="A182" s="157" t="s">
        <v>186</v>
      </c>
      <c r="B182" s="90" t="s">
        <v>201</v>
      </c>
      <c r="C182" s="91"/>
      <c r="D182" s="92">
        <v>3850979</v>
      </c>
      <c r="E182" s="92">
        <v>3850978</v>
      </c>
      <c r="F182" s="98"/>
      <c r="G182" s="98">
        <f t="shared" si="15"/>
        <v>99.99997403257717</v>
      </c>
      <c r="H182" s="147"/>
      <c r="I182" s="147">
        <f t="shared" si="16"/>
        <v>-1</v>
      </c>
    </row>
    <row r="183" spans="1:9" ht="42.75" customHeight="1">
      <c r="A183" s="157" t="s">
        <v>187</v>
      </c>
      <c r="B183" s="90" t="s">
        <v>202</v>
      </c>
      <c r="C183" s="91"/>
      <c r="D183" s="92">
        <v>400000</v>
      </c>
      <c r="E183" s="92">
        <v>400000</v>
      </c>
      <c r="F183" s="98"/>
      <c r="G183" s="98">
        <f t="shared" si="15"/>
        <v>100</v>
      </c>
      <c r="H183" s="147"/>
      <c r="I183" s="147"/>
    </row>
    <row r="184" spans="1:9" ht="51">
      <c r="A184" s="93">
        <v>3100</v>
      </c>
      <c r="B184" s="154" t="s">
        <v>72</v>
      </c>
      <c r="C184" s="91"/>
      <c r="D184" s="92">
        <v>10471542</v>
      </c>
      <c r="E184" s="92">
        <v>10471500</v>
      </c>
      <c r="F184" s="98"/>
      <c r="G184" s="98">
        <f t="shared" si="15"/>
        <v>99.99959891293948</v>
      </c>
      <c r="H184" s="147"/>
      <c r="I184" s="147">
        <f t="shared" si="16"/>
        <v>-42</v>
      </c>
    </row>
    <row r="185" spans="1:9" ht="51">
      <c r="A185" s="93">
        <v>3104</v>
      </c>
      <c r="B185" s="90" t="s">
        <v>239</v>
      </c>
      <c r="C185" s="91"/>
      <c r="D185" s="92">
        <v>10471542</v>
      </c>
      <c r="E185" s="92">
        <v>10471500</v>
      </c>
      <c r="F185" s="98"/>
      <c r="G185" s="98">
        <f>SUM(E185/D185)*100</f>
        <v>99.99959891293948</v>
      </c>
      <c r="H185" s="147"/>
      <c r="I185" s="147">
        <f>SUM(E185-D185)</f>
        <v>-42</v>
      </c>
    </row>
    <row r="186" spans="1:9" ht="24.75" customHeight="1">
      <c r="A186" s="93">
        <v>3120</v>
      </c>
      <c r="B186" s="170" t="s">
        <v>73</v>
      </c>
      <c r="C186" s="91"/>
      <c r="D186" s="92">
        <v>2891035</v>
      </c>
      <c r="E186" s="92">
        <v>2889973</v>
      </c>
      <c r="F186" s="98"/>
      <c r="G186" s="98">
        <f t="shared" si="15"/>
        <v>99.96326575084701</v>
      </c>
      <c r="H186" s="147"/>
      <c r="I186" s="147">
        <f t="shared" si="16"/>
        <v>-1062</v>
      </c>
    </row>
    <row r="187" spans="1:9" ht="24.75" customHeight="1">
      <c r="A187" s="93">
        <v>3121</v>
      </c>
      <c r="B187" s="90" t="s">
        <v>203</v>
      </c>
      <c r="C187" s="91"/>
      <c r="D187" s="92">
        <v>2891035</v>
      </c>
      <c r="E187" s="92">
        <v>2889973</v>
      </c>
      <c r="F187" s="98"/>
      <c r="G187" s="98">
        <f t="shared" si="15"/>
        <v>99.96326575084701</v>
      </c>
      <c r="H187" s="147"/>
      <c r="I187" s="147">
        <f t="shared" si="16"/>
        <v>-1062</v>
      </c>
    </row>
    <row r="188" spans="1:9" ht="25.5">
      <c r="A188" s="93">
        <v>3130</v>
      </c>
      <c r="B188" s="171" t="s">
        <v>74</v>
      </c>
      <c r="C188" s="91"/>
      <c r="D188" s="207">
        <v>44920</v>
      </c>
      <c r="E188" s="92">
        <v>43065</v>
      </c>
      <c r="F188" s="98"/>
      <c r="G188" s="98">
        <f t="shared" si="15"/>
        <v>95.87043633125558</v>
      </c>
      <c r="H188" s="147"/>
      <c r="I188" s="147"/>
    </row>
    <row r="189" spans="1:9" ht="34.5" customHeight="1" hidden="1">
      <c r="A189" s="93" t="s">
        <v>75</v>
      </c>
      <c r="B189" s="137"/>
      <c r="C189" s="91"/>
      <c r="D189" s="207">
        <v>44920</v>
      </c>
      <c r="E189" s="92">
        <v>43065</v>
      </c>
      <c r="F189" s="98"/>
      <c r="G189" s="98">
        <f t="shared" si="15"/>
        <v>95.87043633125558</v>
      </c>
      <c r="H189" s="147"/>
      <c r="I189" s="147">
        <f t="shared" si="16"/>
        <v>-1855</v>
      </c>
    </row>
    <row r="190" spans="1:9" ht="75.75" customHeight="1" hidden="1">
      <c r="A190" s="93">
        <v>3140</v>
      </c>
      <c r="B190" s="172" t="s">
        <v>158</v>
      </c>
      <c r="C190" s="91"/>
      <c r="D190" s="207">
        <v>44920</v>
      </c>
      <c r="E190" s="92">
        <v>43065</v>
      </c>
      <c r="F190" s="98"/>
      <c r="G190" s="98">
        <f t="shared" si="15"/>
        <v>95.87043633125558</v>
      </c>
      <c r="H190" s="147"/>
      <c r="I190" s="147">
        <f t="shared" si="16"/>
        <v>-1855</v>
      </c>
    </row>
    <row r="191" spans="1:9" ht="14.25" customHeight="1" hidden="1">
      <c r="A191" s="93"/>
      <c r="B191" s="137"/>
      <c r="C191" s="91"/>
      <c r="D191" s="207">
        <v>44920</v>
      </c>
      <c r="E191" s="92">
        <v>43065</v>
      </c>
      <c r="F191" s="98"/>
      <c r="G191" s="98">
        <f t="shared" si="15"/>
        <v>95.87043633125558</v>
      </c>
      <c r="H191" s="147"/>
      <c r="I191" s="147">
        <f t="shared" si="16"/>
        <v>-1855</v>
      </c>
    </row>
    <row r="192" spans="1:9" ht="39" customHeight="1">
      <c r="A192" s="93">
        <v>3131</v>
      </c>
      <c r="B192" s="90" t="s">
        <v>204</v>
      </c>
      <c r="C192" s="91"/>
      <c r="D192" s="207">
        <v>44920</v>
      </c>
      <c r="E192" s="92">
        <v>43065</v>
      </c>
      <c r="F192" s="98"/>
      <c r="G192" s="98">
        <f t="shared" si="15"/>
        <v>95.87043633125558</v>
      </c>
      <c r="H192" s="147"/>
      <c r="I192" s="147"/>
    </row>
    <row r="193" spans="1:9" ht="67.5" customHeight="1">
      <c r="A193" s="93">
        <v>3140</v>
      </c>
      <c r="B193" s="90" t="s">
        <v>158</v>
      </c>
      <c r="C193" s="91"/>
      <c r="D193" s="92">
        <v>300664</v>
      </c>
      <c r="E193" s="148">
        <v>300664</v>
      </c>
      <c r="F193" s="98"/>
      <c r="G193" s="98">
        <f t="shared" si="15"/>
        <v>100</v>
      </c>
      <c r="H193" s="147"/>
      <c r="I193" s="147"/>
    </row>
    <row r="194" spans="1:9" ht="81.75" customHeight="1">
      <c r="A194" s="93">
        <v>3160</v>
      </c>
      <c r="B194" s="90" t="s">
        <v>76</v>
      </c>
      <c r="C194" s="91"/>
      <c r="D194" s="92">
        <v>692144</v>
      </c>
      <c r="E194" s="92">
        <v>692143</v>
      </c>
      <c r="F194" s="98"/>
      <c r="G194" s="98">
        <f t="shared" si="15"/>
        <v>99.99985552139438</v>
      </c>
      <c r="H194" s="147"/>
      <c r="I194" s="147">
        <f t="shared" si="16"/>
        <v>-1</v>
      </c>
    </row>
    <row r="195" spans="1:9" ht="27.75" customHeight="1">
      <c r="A195" s="93">
        <v>3210</v>
      </c>
      <c r="B195" s="90" t="s">
        <v>159</v>
      </c>
      <c r="C195" s="91"/>
      <c r="D195" s="92">
        <v>324503</v>
      </c>
      <c r="E195" s="92">
        <v>321027</v>
      </c>
      <c r="F195" s="98"/>
      <c r="G195" s="98">
        <f aca="true" t="shared" si="17" ref="G195:G202">SUM(E195/D195)*100</f>
        <v>98.92882346234087</v>
      </c>
      <c r="H195" s="147"/>
      <c r="I195" s="147">
        <f aca="true" t="shared" si="18" ref="I195:I201">SUM(E195-D195)</f>
        <v>-3476</v>
      </c>
    </row>
    <row r="196" spans="1:9" ht="12.75">
      <c r="A196" s="93">
        <v>3240</v>
      </c>
      <c r="B196" s="137" t="s">
        <v>79</v>
      </c>
      <c r="C196" s="91"/>
      <c r="D196" s="92">
        <v>2974258</v>
      </c>
      <c r="E196" s="92">
        <v>2974255</v>
      </c>
      <c r="F196" s="98"/>
      <c r="G196" s="98">
        <f t="shared" si="17"/>
        <v>99.99989913450682</v>
      </c>
      <c r="H196" s="147"/>
      <c r="I196" s="147">
        <f t="shared" si="18"/>
        <v>-3</v>
      </c>
    </row>
    <row r="197" spans="1:9" ht="12.75" hidden="1">
      <c r="A197" s="157"/>
      <c r="B197" s="173"/>
      <c r="C197" s="91"/>
      <c r="D197" s="92">
        <v>2974258</v>
      </c>
      <c r="E197" s="92">
        <v>2974255</v>
      </c>
      <c r="F197" s="98"/>
      <c r="G197" s="98">
        <f t="shared" si="17"/>
        <v>99.99989913450682</v>
      </c>
      <c r="H197" s="147"/>
      <c r="I197" s="147">
        <f t="shared" si="18"/>
        <v>-3</v>
      </c>
    </row>
    <row r="198" spans="1:9" ht="12.75" hidden="1">
      <c r="A198" s="174"/>
      <c r="B198" s="117"/>
      <c r="C198" s="91"/>
      <c r="D198" s="92">
        <v>2974258</v>
      </c>
      <c r="E198" s="92">
        <v>2974255</v>
      </c>
      <c r="F198" s="98"/>
      <c r="G198" s="98">
        <f t="shared" si="17"/>
        <v>99.99989913450682</v>
      </c>
      <c r="H198" s="147"/>
      <c r="I198" s="147">
        <f t="shared" si="18"/>
        <v>-3</v>
      </c>
    </row>
    <row r="199" spans="1:9" ht="12.75" hidden="1">
      <c r="A199" s="174"/>
      <c r="B199" s="117"/>
      <c r="C199" s="91"/>
      <c r="D199" s="92">
        <v>2974258</v>
      </c>
      <c r="E199" s="92">
        <v>2974255</v>
      </c>
      <c r="F199" s="98"/>
      <c r="G199" s="98">
        <f t="shared" si="17"/>
        <v>99.99989913450682</v>
      </c>
      <c r="H199" s="147"/>
      <c r="I199" s="147">
        <f t="shared" si="18"/>
        <v>-3</v>
      </c>
    </row>
    <row r="200" spans="1:9" ht="75" customHeight="1" hidden="1">
      <c r="A200" s="174"/>
      <c r="B200" s="91"/>
      <c r="C200" s="91"/>
      <c r="D200" s="92">
        <v>2974258</v>
      </c>
      <c r="E200" s="92">
        <v>2974255</v>
      </c>
      <c r="F200" s="98"/>
      <c r="G200" s="98">
        <f t="shared" si="17"/>
        <v>99.99989913450682</v>
      </c>
      <c r="H200" s="147"/>
      <c r="I200" s="147">
        <f t="shared" si="18"/>
        <v>-3</v>
      </c>
    </row>
    <row r="201" spans="1:9" ht="12.75" hidden="1">
      <c r="A201" s="174"/>
      <c r="B201" s="117"/>
      <c r="C201" s="91"/>
      <c r="D201" s="92">
        <v>2974258</v>
      </c>
      <c r="E201" s="92">
        <v>2974255</v>
      </c>
      <c r="F201" s="98" t="e">
        <f>SUM(E201/C201)*100</f>
        <v>#DIV/0!</v>
      </c>
      <c r="G201" s="98">
        <f t="shared" si="17"/>
        <v>99.99989913450682</v>
      </c>
      <c r="H201" s="147">
        <f>SUM(E201-C201)</f>
        <v>2974255</v>
      </c>
      <c r="I201" s="147">
        <f t="shared" si="18"/>
        <v>-3</v>
      </c>
    </row>
    <row r="202" spans="1:9" ht="12.75" hidden="1">
      <c r="A202" s="174"/>
      <c r="B202" s="117"/>
      <c r="C202" s="91"/>
      <c r="D202" s="92">
        <v>2974258</v>
      </c>
      <c r="E202" s="92">
        <v>2974255</v>
      </c>
      <c r="F202" s="98"/>
      <c r="G202" s="98">
        <f t="shared" si="17"/>
        <v>99.99989913450682</v>
      </c>
      <c r="H202" s="147"/>
      <c r="I202" s="147"/>
    </row>
    <row r="203" spans="1:9" ht="12.75" hidden="1">
      <c r="A203" s="175"/>
      <c r="B203" s="96"/>
      <c r="C203" s="96"/>
      <c r="D203" s="92">
        <v>2974258</v>
      </c>
      <c r="E203" s="92">
        <v>2974255</v>
      </c>
      <c r="F203" s="97"/>
      <c r="G203" s="97"/>
      <c r="H203" s="143"/>
      <c r="I203" s="143">
        <f>SUM(E203-D203)</f>
        <v>-3</v>
      </c>
    </row>
    <row r="204" spans="1:9" ht="12.75" hidden="1">
      <c r="A204" s="95"/>
      <c r="B204" s="117"/>
      <c r="C204" s="91"/>
      <c r="D204" s="92">
        <v>2974258</v>
      </c>
      <c r="E204" s="92">
        <v>2974255</v>
      </c>
      <c r="F204" s="98"/>
      <c r="G204" s="98"/>
      <c r="H204" s="147"/>
      <c r="I204" s="143"/>
    </row>
    <row r="205" spans="1:9" ht="12.75" hidden="1">
      <c r="A205" s="95"/>
      <c r="B205" s="117"/>
      <c r="C205" s="91"/>
      <c r="D205" s="92">
        <v>2974258</v>
      </c>
      <c r="E205" s="92">
        <v>2974255</v>
      </c>
      <c r="F205" s="98"/>
      <c r="G205" s="98"/>
      <c r="H205" s="147"/>
      <c r="I205" s="147"/>
    </row>
    <row r="206" spans="1:9" ht="25.5">
      <c r="A206" s="95">
        <v>3242</v>
      </c>
      <c r="B206" s="90" t="s">
        <v>207</v>
      </c>
      <c r="C206" s="91"/>
      <c r="D206" s="92">
        <v>2974258</v>
      </c>
      <c r="E206" s="92">
        <v>2974255</v>
      </c>
      <c r="F206" s="98"/>
      <c r="G206" s="98">
        <f>SUM(E206/D206)*100</f>
        <v>99.99989913450682</v>
      </c>
      <c r="H206" s="147"/>
      <c r="I206" s="147">
        <f>SUM(E206-D206)</f>
        <v>-3</v>
      </c>
    </row>
    <row r="207" spans="1:9" ht="12.75">
      <c r="A207" s="146">
        <v>4000</v>
      </c>
      <c r="B207" s="96" t="s">
        <v>80</v>
      </c>
      <c r="C207" s="96"/>
      <c r="D207" s="102">
        <f>SUM(D208+D209+D210+D211+D212+D213)</f>
        <v>17421771</v>
      </c>
      <c r="E207" s="150">
        <f>SUM(E208+E209+E210+E211+E212+E213)</f>
        <v>17337905</v>
      </c>
      <c r="F207" s="97"/>
      <c r="G207" s="97">
        <f aca="true" t="shared" si="19" ref="G207:G213">SUM(E207/D207)*100</f>
        <v>99.51861380797624</v>
      </c>
      <c r="H207" s="143"/>
      <c r="I207" s="143">
        <f aca="true" t="shared" si="20" ref="I207:I213">SUM(E207-D207)</f>
        <v>-83866</v>
      </c>
    </row>
    <row r="208" spans="1:9" ht="12.75">
      <c r="A208" s="93" t="s">
        <v>81</v>
      </c>
      <c r="B208" s="137" t="s">
        <v>82</v>
      </c>
      <c r="C208" s="91"/>
      <c r="D208" s="92">
        <v>5664506</v>
      </c>
      <c r="E208" s="92">
        <v>5658931</v>
      </c>
      <c r="F208" s="98"/>
      <c r="G208" s="98">
        <f t="shared" si="19"/>
        <v>99.90158012013757</v>
      </c>
      <c r="H208" s="147"/>
      <c r="I208" s="147">
        <f t="shared" si="20"/>
        <v>-5575</v>
      </c>
    </row>
    <row r="209" spans="1:9" ht="12.75">
      <c r="A209" s="93" t="s">
        <v>83</v>
      </c>
      <c r="B209" s="137" t="s">
        <v>84</v>
      </c>
      <c r="C209" s="91"/>
      <c r="D209" s="92">
        <v>1799318</v>
      </c>
      <c r="E209" s="92">
        <v>1799163</v>
      </c>
      <c r="F209" s="98"/>
      <c r="G209" s="98">
        <f t="shared" si="19"/>
        <v>99.99138562499792</v>
      </c>
      <c r="H209" s="147"/>
      <c r="I209" s="147">
        <f t="shared" si="20"/>
        <v>-155</v>
      </c>
    </row>
    <row r="210" spans="1:9" ht="38.25">
      <c r="A210" s="93" t="s">
        <v>85</v>
      </c>
      <c r="B210" s="137" t="s">
        <v>86</v>
      </c>
      <c r="C210" s="91"/>
      <c r="D210" s="92">
        <v>7730403</v>
      </c>
      <c r="E210" s="92">
        <v>7709237</v>
      </c>
      <c r="F210" s="98"/>
      <c r="G210" s="98">
        <f t="shared" si="19"/>
        <v>99.7261979744135</v>
      </c>
      <c r="H210" s="147"/>
      <c r="I210" s="147">
        <f t="shared" si="20"/>
        <v>-21166</v>
      </c>
    </row>
    <row r="211" spans="1:9" ht="25.5">
      <c r="A211" s="95">
        <v>4080</v>
      </c>
      <c r="B211" s="117" t="s">
        <v>87</v>
      </c>
      <c r="C211" s="91"/>
      <c r="D211" s="92">
        <f>SUM(D217:D218)</f>
        <v>2227544</v>
      </c>
      <c r="E211" s="92">
        <f>SUM(E217:E218)</f>
        <v>2170574</v>
      </c>
      <c r="F211" s="98"/>
      <c r="G211" s="98">
        <f t="shared" si="19"/>
        <v>97.4424747614413</v>
      </c>
      <c r="H211" s="147"/>
      <c r="I211" s="147">
        <f t="shared" si="20"/>
        <v>-56970</v>
      </c>
    </row>
    <row r="212" spans="1:9" ht="12.75" hidden="1">
      <c r="A212" s="95">
        <v>4100</v>
      </c>
      <c r="B212" s="91" t="s">
        <v>88</v>
      </c>
      <c r="C212" s="91"/>
      <c r="D212" s="99"/>
      <c r="E212" s="155"/>
      <c r="F212" s="98"/>
      <c r="G212" s="98" t="e">
        <f t="shared" si="19"/>
        <v>#DIV/0!</v>
      </c>
      <c r="H212" s="147"/>
      <c r="I212" s="147">
        <f t="shared" si="20"/>
        <v>0</v>
      </c>
    </row>
    <row r="213" spans="1:9" ht="12.75" hidden="1">
      <c r="A213" s="95">
        <v>4200</v>
      </c>
      <c r="B213" s="91" t="s">
        <v>89</v>
      </c>
      <c r="C213" s="91"/>
      <c r="D213" s="99"/>
      <c r="E213" s="155"/>
      <c r="F213" s="98"/>
      <c r="G213" s="98" t="e">
        <f t="shared" si="19"/>
        <v>#DIV/0!</v>
      </c>
      <c r="H213" s="147"/>
      <c r="I213" s="147">
        <f t="shared" si="20"/>
        <v>0</v>
      </c>
    </row>
    <row r="214" spans="1:9" ht="12.75" hidden="1">
      <c r="A214" s="146"/>
      <c r="B214" s="96"/>
      <c r="C214" s="96"/>
      <c r="D214" s="101"/>
      <c r="E214" s="150"/>
      <c r="F214" s="97"/>
      <c r="G214" s="97"/>
      <c r="H214" s="143"/>
      <c r="I214" s="147"/>
    </row>
    <row r="215" spans="1:9" ht="12.75" hidden="1">
      <c r="A215" s="95"/>
      <c r="B215" s="91"/>
      <c r="C215" s="91"/>
      <c r="D215" s="100"/>
      <c r="E215" s="155"/>
      <c r="F215" s="98"/>
      <c r="G215" s="98"/>
      <c r="H215" s="147"/>
      <c r="I215" s="147"/>
    </row>
    <row r="216" spans="1:9" ht="12.75" hidden="1">
      <c r="A216" s="95"/>
      <c r="B216" s="91"/>
      <c r="C216" s="91"/>
      <c r="D216" s="100"/>
      <c r="E216" s="155"/>
      <c r="F216" s="98"/>
      <c r="G216" s="98"/>
      <c r="H216" s="147"/>
      <c r="I216" s="147"/>
    </row>
    <row r="217" spans="1:9" ht="25.5">
      <c r="A217" s="95">
        <v>4081</v>
      </c>
      <c r="B217" s="90" t="s">
        <v>205</v>
      </c>
      <c r="C217" s="91"/>
      <c r="D217" s="92">
        <v>1641918</v>
      </c>
      <c r="E217" s="92">
        <v>1607408</v>
      </c>
      <c r="F217" s="98"/>
      <c r="G217" s="98">
        <f>SUM(E217/D217)*100</f>
        <v>97.89818979997783</v>
      </c>
      <c r="H217" s="147"/>
      <c r="I217" s="147">
        <f aca="true" t="shared" si="21" ref="I217:I226">SUM(E217-D217)</f>
        <v>-34510</v>
      </c>
    </row>
    <row r="218" spans="1:9" ht="17.25" customHeight="1">
      <c r="A218" s="95">
        <v>4082</v>
      </c>
      <c r="B218" s="90" t="s">
        <v>206</v>
      </c>
      <c r="C218" s="91"/>
      <c r="D218" s="92">
        <v>585626</v>
      </c>
      <c r="E218" s="92">
        <v>563166</v>
      </c>
      <c r="F218" s="98"/>
      <c r="G218" s="98">
        <f>SUM(E218/D218)*100</f>
        <v>96.16478776557051</v>
      </c>
      <c r="H218" s="147"/>
      <c r="I218" s="147">
        <f t="shared" si="21"/>
        <v>-22460</v>
      </c>
    </row>
    <row r="219" spans="1:9" ht="12.75">
      <c r="A219" s="146">
        <v>5000</v>
      </c>
      <c r="B219" s="96" t="s">
        <v>90</v>
      </c>
      <c r="C219" s="96"/>
      <c r="D219" s="102">
        <f>SUM(D220+D223+D226)</f>
        <v>7497391</v>
      </c>
      <c r="E219" s="102">
        <f>SUM(E220+E223+E226)</f>
        <v>7479182</v>
      </c>
      <c r="F219" s="97"/>
      <c r="G219" s="97">
        <f aca="true" t="shared" si="22" ref="G219:G244">SUM(E219/D219)*100</f>
        <v>99.75712884655475</v>
      </c>
      <c r="H219" s="143"/>
      <c r="I219" s="143">
        <f t="shared" si="21"/>
        <v>-18209</v>
      </c>
    </row>
    <row r="220" spans="1:9" ht="12" customHeight="1">
      <c r="A220" s="95">
        <v>5010</v>
      </c>
      <c r="B220" s="91" t="s">
        <v>91</v>
      </c>
      <c r="C220" s="96"/>
      <c r="D220" s="92">
        <f>SUM(D221:D222)</f>
        <v>65590</v>
      </c>
      <c r="E220" s="92">
        <f>SUM(E221:E222)</f>
        <v>65590</v>
      </c>
      <c r="F220" s="98"/>
      <c r="G220" s="98">
        <f t="shared" si="22"/>
        <v>100</v>
      </c>
      <c r="H220" s="147"/>
      <c r="I220" s="147"/>
    </row>
    <row r="221" spans="1:9" ht="28.5" customHeight="1">
      <c r="A221" s="95">
        <v>5011</v>
      </c>
      <c r="B221" s="90" t="s">
        <v>208</v>
      </c>
      <c r="C221" s="96"/>
      <c r="D221" s="92">
        <v>2400</v>
      </c>
      <c r="E221" s="94">
        <v>2400</v>
      </c>
      <c r="F221" s="98"/>
      <c r="G221" s="98">
        <f t="shared" si="22"/>
        <v>100</v>
      </c>
      <c r="H221" s="147"/>
      <c r="I221" s="147"/>
    </row>
    <row r="222" spans="1:9" ht="26.25" customHeight="1">
      <c r="A222" s="95">
        <v>5012</v>
      </c>
      <c r="B222" s="90" t="s">
        <v>209</v>
      </c>
      <c r="C222" s="96"/>
      <c r="D222" s="92">
        <v>63190</v>
      </c>
      <c r="E222" s="92">
        <v>63190</v>
      </c>
      <c r="F222" s="98"/>
      <c r="G222" s="98">
        <f t="shared" si="22"/>
        <v>100</v>
      </c>
      <c r="H222" s="147"/>
      <c r="I222" s="147"/>
    </row>
    <row r="223" spans="1:9" ht="25.5">
      <c r="A223" s="95">
        <v>5030</v>
      </c>
      <c r="B223" s="117" t="s">
        <v>92</v>
      </c>
      <c r="C223" s="96"/>
      <c r="D223" s="92">
        <f>SUM(D224:D225)</f>
        <v>6050925</v>
      </c>
      <c r="E223" s="92">
        <f>SUM(E224:E225)</f>
        <v>6032733</v>
      </c>
      <c r="F223" s="98"/>
      <c r="G223" s="98">
        <f t="shared" si="22"/>
        <v>99.69935175200486</v>
      </c>
      <c r="H223" s="147"/>
      <c r="I223" s="147">
        <f t="shared" si="21"/>
        <v>-18192</v>
      </c>
    </row>
    <row r="224" spans="1:9" ht="38.25">
      <c r="A224" s="95">
        <v>5031</v>
      </c>
      <c r="B224" s="90" t="s">
        <v>165</v>
      </c>
      <c r="C224" s="96"/>
      <c r="D224" s="92">
        <v>5713994</v>
      </c>
      <c r="E224" s="92">
        <v>5695803</v>
      </c>
      <c r="F224" s="98"/>
      <c r="G224" s="98">
        <f t="shared" si="22"/>
        <v>99.6816412477857</v>
      </c>
      <c r="H224" s="147"/>
      <c r="I224" s="147">
        <f t="shared" si="21"/>
        <v>-18191</v>
      </c>
    </row>
    <row r="225" spans="1:9" ht="38.25">
      <c r="A225" s="95">
        <v>5032</v>
      </c>
      <c r="B225" s="90" t="s">
        <v>245</v>
      </c>
      <c r="C225" s="96"/>
      <c r="D225" s="92">
        <v>336931</v>
      </c>
      <c r="E225" s="92">
        <v>336930</v>
      </c>
      <c r="F225" s="98"/>
      <c r="G225" s="98">
        <f t="shared" si="22"/>
        <v>99.99970320332649</v>
      </c>
      <c r="H225" s="147"/>
      <c r="I225" s="147">
        <f t="shared" si="21"/>
        <v>-1</v>
      </c>
    </row>
    <row r="226" spans="1:9" ht="24" customHeight="1">
      <c r="A226" s="95">
        <v>5060</v>
      </c>
      <c r="B226" s="117" t="s">
        <v>93</v>
      </c>
      <c r="C226" s="91"/>
      <c r="D226" s="92">
        <v>1380876</v>
      </c>
      <c r="E226" s="92">
        <v>1380859</v>
      </c>
      <c r="F226" s="98"/>
      <c r="G226" s="98">
        <f t="shared" si="22"/>
        <v>99.99876889742453</v>
      </c>
      <c r="H226" s="147"/>
      <c r="I226" s="147">
        <f t="shared" si="21"/>
        <v>-17</v>
      </c>
    </row>
    <row r="227" spans="1:9" ht="25.5" hidden="1">
      <c r="A227" s="95">
        <v>5060</v>
      </c>
      <c r="B227" s="117" t="s">
        <v>93</v>
      </c>
      <c r="C227" s="91"/>
      <c r="D227" s="92">
        <v>1380876</v>
      </c>
      <c r="E227" s="92">
        <v>1380859</v>
      </c>
      <c r="F227" s="98"/>
      <c r="G227" s="98">
        <f t="shared" si="22"/>
        <v>99.99876889742453</v>
      </c>
      <c r="H227" s="91"/>
      <c r="I227" s="147"/>
    </row>
    <row r="228" spans="1:9" ht="51">
      <c r="A228" s="95">
        <v>5061</v>
      </c>
      <c r="B228" s="90" t="s">
        <v>210</v>
      </c>
      <c r="C228" s="91"/>
      <c r="D228" s="92">
        <v>1380876</v>
      </c>
      <c r="E228" s="92">
        <v>1380859</v>
      </c>
      <c r="F228" s="98"/>
      <c r="G228" s="98">
        <f>SUM(E228/D228)*100</f>
        <v>99.99876889742453</v>
      </c>
      <c r="H228" s="147"/>
      <c r="I228" s="147">
        <f>SUM(E228-D228)</f>
        <v>-17</v>
      </c>
    </row>
    <row r="229" spans="1:9" ht="12.75">
      <c r="A229" s="146">
        <v>6000</v>
      </c>
      <c r="B229" s="96" t="s">
        <v>94</v>
      </c>
      <c r="C229" s="91"/>
      <c r="D229" s="102">
        <f>SUM(D231:D234)</f>
        <v>21243528</v>
      </c>
      <c r="E229" s="102">
        <f>SUM(E231:E234)</f>
        <v>20858800</v>
      </c>
      <c r="F229" s="98"/>
      <c r="G229" s="97">
        <f t="shared" si="22"/>
        <v>98.18896371638458</v>
      </c>
      <c r="H229" s="91"/>
      <c r="I229" s="143">
        <f aca="true" t="shared" si="23" ref="I229:I246">SUM(E229-D229)</f>
        <v>-384728</v>
      </c>
    </row>
    <row r="230" spans="1:9" ht="38.25">
      <c r="A230" s="95">
        <v>6010</v>
      </c>
      <c r="B230" s="176" t="s">
        <v>127</v>
      </c>
      <c r="C230" s="91"/>
      <c r="D230" s="169">
        <v>2595739</v>
      </c>
      <c r="E230" s="169">
        <v>2594822</v>
      </c>
      <c r="F230" s="98"/>
      <c r="G230" s="98">
        <f t="shared" si="22"/>
        <v>99.96467287350539</v>
      </c>
      <c r="H230" s="91"/>
      <c r="I230" s="147">
        <f t="shared" si="23"/>
        <v>-917</v>
      </c>
    </row>
    <row r="231" spans="1:9" ht="38.25">
      <c r="A231" s="151">
        <v>6012</v>
      </c>
      <c r="B231" s="90" t="s">
        <v>246</v>
      </c>
      <c r="C231" s="91"/>
      <c r="D231" s="169">
        <v>2595739</v>
      </c>
      <c r="E231" s="169">
        <v>2594822</v>
      </c>
      <c r="F231" s="98"/>
      <c r="G231" s="98">
        <f t="shared" si="22"/>
        <v>99.96467287350539</v>
      </c>
      <c r="H231" s="91"/>
      <c r="I231" s="147">
        <f t="shared" si="23"/>
        <v>-917</v>
      </c>
    </row>
    <row r="232" spans="1:9" ht="51">
      <c r="A232" s="151" t="s">
        <v>95</v>
      </c>
      <c r="B232" s="137" t="s">
        <v>96</v>
      </c>
      <c r="C232" s="91"/>
      <c r="D232" s="92">
        <v>1335646</v>
      </c>
      <c r="E232" s="92">
        <v>1332947</v>
      </c>
      <c r="F232" s="98"/>
      <c r="G232" s="98">
        <f t="shared" si="22"/>
        <v>99.79792549822332</v>
      </c>
      <c r="H232" s="91"/>
      <c r="I232" s="147">
        <f t="shared" si="23"/>
        <v>-2699</v>
      </c>
    </row>
    <row r="233" spans="1:9" ht="12.75" customHeight="1">
      <c r="A233" s="151">
        <v>6030</v>
      </c>
      <c r="B233" s="90" t="s">
        <v>160</v>
      </c>
      <c r="C233" s="91"/>
      <c r="D233" s="92">
        <f>8767618+43845</f>
        <v>8811463</v>
      </c>
      <c r="E233" s="92">
        <v>8421538</v>
      </c>
      <c r="F233" s="98"/>
      <c r="G233" s="98">
        <f t="shared" si="22"/>
        <v>95.57479841883237</v>
      </c>
      <c r="H233" s="91"/>
      <c r="I233" s="147">
        <f t="shared" si="23"/>
        <v>-389925</v>
      </c>
    </row>
    <row r="234" spans="1:9" ht="28.5" customHeight="1">
      <c r="A234" s="151" t="s">
        <v>97</v>
      </c>
      <c r="B234" s="137" t="s">
        <v>98</v>
      </c>
      <c r="C234" s="91"/>
      <c r="D234" s="92">
        <v>8500680</v>
      </c>
      <c r="E234" s="92">
        <f>8465675+43818</f>
        <v>8509493</v>
      </c>
      <c r="F234" s="98"/>
      <c r="G234" s="98">
        <f t="shared" si="22"/>
        <v>100.10367405901646</v>
      </c>
      <c r="H234" s="91"/>
      <c r="I234" s="147">
        <f t="shared" si="23"/>
        <v>8813</v>
      </c>
    </row>
    <row r="235" spans="1:9" ht="12.75">
      <c r="A235" s="158" t="s">
        <v>99</v>
      </c>
      <c r="B235" s="159" t="s">
        <v>100</v>
      </c>
      <c r="C235" s="91"/>
      <c r="D235" s="102">
        <f>SUM(D236+D242+D239+D238+D241)</f>
        <v>3174689</v>
      </c>
      <c r="E235" s="102">
        <f>SUM(E236+E242+E239+E238+E241)</f>
        <v>3127309</v>
      </c>
      <c r="F235" s="98" t="e">
        <f>SUM(E235/C235)*100</f>
        <v>#DIV/0!</v>
      </c>
      <c r="G235" s="97">
        <f t="shared" si="22"/>
        <v>98.50757034783565</v>
      </c>
      <c r="H235" s="96">
        <f>SUM(E235-C235)</f>
        <v>3127309</v>
      </c>
      <c r="I235" s="143">
        <f t="shared" si="23"/>
        <v>-47380</v>
      </c>
    </row>
    <row r="236" spans="1:9" ht="25.5">
      <c r="A236" s="93">
        <v>7370</v>
      </c>
      <c r="B236" s="90" t="s">
        <v>188</v>
      </c>
      <c r="C236" s="91"/>
      <c r="D236" s="92">
        <f>1008081+18634</f>
        <v>1026715</v>
      </c>
      <c r="E236" s="92">
        <f>962519+18634</f>
        <v>981153</v>
      </c>
      <c r="F236" s="98" t="e">
        <f>SUM(E236/C236)*100</f>
        <v>#DIV/0!</v>
      </c>
      <c r="G236" s="98">
        <f t="shared" si="22"/>
        <v>95.56235177240032</v>
      </c>
      <c r="H236" s="91">
        <f>SUM(E236-C236)</f>
        <v>981153</v>
      </c>
      <c r="I236" s="147">
        <f t="shared" si="23"/>
        <v>-45562</v>
      </c>
    </row>
    <row r="237" spans="1:9" ht="38.25">
      <c r="A237" s="93">
        <v>7410</v>
      </c>
      <c r="B237" s="90" t="s">
        <v>269</v>
      </c>
      <c r="C237" s="91"/>
      <c r="D237" s="92">
        <v>371924</v>
      </c>
      <c r="E237" s="92">
        <v>371924</v>
      </c>
      <c r="F237" s="98"/>
      <c r="G237" s="98">
        <f t="shared" si="22"/>
        <v>100</v>
      </c>
      <c r="H237" s="91"/>
      <c r="I237" s="147"/>
    </row>
    <row r="238" spans="1:9" ht="12.75">
      <c r="A238" s="93">
        <v>7413</v>
      </c>
      <c r="B238" s="90" t="s">
        <v>247</v>
      </c>
      <c r="C238" s="91"/>
      <c r="D238" s="92">
        <v>371924</v>
      </c>
      <c r="E238" s="92">
        <v>371924</v>
      </c>
      <c r="F238" s="98"/>
      <c r="G238" s="98">
        <f t="shared" si="22"/>
        <v>100</v>
      </c>
      <c r="H238" s="91"/>
      <c r="I238" s="147"/>
    </row>
    <row r="239" spans="1:9" ht="25.5">
      <c r="A239" s="93">
        <v>7460</v>
      </c>
      <c r="B239" s="90" t="s">
        <v>189</v>
      </c>
      <c r="C239" s="91"/>
      <c r="D239" s="92">
        <v>1526004</v>
      </c>
      <c r="E239" s="92">
        <v>1524786</v>
      </c>
      <c r="F239" s="98"/>
      <c r="G239" s="98">
        <f t="shared" si="22"/>
        <v>99.92018369545558</v>
      </c>
      <c r="H239" s="91"/>
      <c r="I239" s="147">
        <f t="shared" si="23"/>
        <v>-1218</v>
      </c>
    </row>
    <row r="240" spans="1:9" ht="38.25">
      <c r="A240" s="93">
        <v>7461</v>
      </c>
      <c r="B240" s="90" t="s">
        <v>174</v>
      </c>
      <c r="C240" s="91"/>
      <c r="D240" s="92">
        <v>1526004</v>
      </c>
      <c r="E240" s="92">
        <v>1524786</v>
      </c>
      <c r="F240" s="98"/>
      <c r="G240" s="98">
        <f>SUM(E240/D240)*100</f>
        <v>99.92018369545558</v>
      </c>
      <c r="H240" s="91"/>
      <c r="I240" s="147">
        <f>SUM(E240-D240)</f>
        <v>-1218</v>
      </c>
    </row>
    <row r="241" spans="1:9" ht="38.25" customHeight="1">
      <c r="A241" s="93">
        <v>7540</v>
      </c>
      <c r="B241" s="90" t="s">
        <v>260</v>
      </c>
      <c r="C241" s="91"/>
      <c r="D241" s="92">
        <v>165600</v>
      </c>
      <c r="E241" s="92">
        <v>165000</v>
      </c>
      <c r="F241" s="98"/>
      <c r="G241" s="98">
        <f>SUM(E241/D241)*100</f>
        <v>99.63768115942028</v>
      </c>
      <c r="H241" s="91"/>
      <c r="I241" s="147">
        <f>SUM(E241-D241)</f>
        <v>-600</v>
      </c>
    </row>
    <row r="242" spans="1:9" ht="25.5">
      <c r="A242" s="93">
        <v>7680</v>
      </c>
      <c r="B242" s="90" t="s">
        <v>190</v>
      </c>
      <c r="C242" s="91"/>
      <c r="D242" s="92">
        <v>84446</v>
      </c>
      <c r="E242" s="92">
        <v>84446</v>
      </c>
      <c r="F242" s="98"/>
      <c r="G242" s="98">
        <f t="shared" si="22"/>
        <v>100</v>
      </c>
      <c r="H242" s="91"/>
      <c r="I242" s="147"/>
    </row>
    <row r="243" spans="1:9" ht="26.25" customHeight="1" hidden="1">
      <c r="A243" s="93"/>
      <c r="B243" s="137"/>
      <c r="C243" s="91"/>
      <c r="D243" s="99"/>
      <c r="E243" s="99"/>
      <c r="F243" s="98"/>
      <c r="G243" s="98"/>
      <c r="H243" s="91"/>
      <c r="I243" s="147"/>
    </row>
    <row r="244" spans="1:9" ht="12.75" hidden="1">
      <c r="A244" s="93"/>
      <c r="B244" s="137"/>
      <c r="C244" s="91"/>
      <c r="D244" s="99"/>
      <c r="E244" s="99"/>
      <c r="F244" s="98"/>
      <c r="G244" s="98" t="e">
        <f t="shared" si="22"/>
        <v>#DIV/0!</v>
      </c>
      <c r="H244" s="91"/>
      <c r="I244" s="147"/>
    </row>
    <row r="245" spans="1:9" ht="12.75" hidden="1">
      <c r="A245" s="158" t="s">
        <v>101</v>
      </c>
      <c r="B245" s="160" t="s">
        <v>102</v>
      </c>
      <c r="C245" s="96"/>
      <c r="D245" s="102">
        <f>SUM(D246:D248)</f>
        <v>0</v>
      </c>
      <c r="E245" s="102">
        <f>SUM(E246:E248)</f>
        <v>0</v>
      </c>
      <c r="F245" s="97"/>
      <c r="G245" s="97"/>
      <c r="H245" s="96"/>
      <c r="I245" s="143">
        <f t="shared" si="23"/>
        <v>0</v>
      </c>
    </row>
    <row r="246" spans="1:9" ht="38.25" hidden="1">
      <c r="A246" s="93">
        <v>8110</v>
      </c>
      <c r="B246" s="137" t="s">
        <v>142</v>
      </c>
      <c r="C246" s="91"/>
      <c r="D246" s="99"/>
      <c r="E246" s="94"/>
      <c r="F246" s="98"/>
      <c r="G246" s="98"/>
      <c r="H246" s="91"/>
      <c r="I246" s="147">
        <f t="shared" si="23"/>
        <v>0</v>
      </c>
    </row>
    <row r="247" spans="1:9" ht="12.75" hidden="1">
      <c r="A247" s="93" t="s">
        <v>141</v>
      </c>
      <c r="B247" s="137"/>
      <c r="C247" s="91"/>
      <c r="D247" s="99"/>
      <c r="E247" s="99"/>
      <c r="F247" s="98"/>
      <c r="G247" s="98"/>
      <c r="H247" s="91"/>
      <c r="I247" s="147"/>
    </row>
    <row r="248" spans="1:9" ht="12.75" customHeight="1" hidden="1">
      <c r="A248" s="93"/>
      <c r="B248" s="137"/>
      <c r="C248" s="91"/>
      <c r="D248" s="99"/>
      <c r="E248" s="94"/>
      <c r="F248" s="98"/>
      <c r="G248" s="98"/>
      <c r="H248" s="91"/>
      <c r="I248" s="147">
        <f aca="true" t="shared" si="24" ref="I248:I255">SUM(E248-D248)</f>
        <v>0</v>
      </c>
    </row>
    <row r="249" spans="1:9" ht="25.5" customHeight="1" hidden="1">
      <c r="A249" s="146">
        <v>7300</v>
      </c>
      <c r="B249" s="145" t="s">
        <v>104</v>
      </c>
      <c r="C249" s="91"/>
      <c r="D249" s="142">
        <f>SUM(D250)</f>
        <v>0</v>
      </c>
      <c r="E249" s="142">
        <f>SUM(E250)</f>
        <v>0</v>
      </c>
      <c r="F249" s="98"/>
      <c r="G249" s="98" t="e">
        <f aca="true" t="shared" si="25" ref="G249:G254">SUM(E249/D249)*100</f>
        <v>#DIV/0!</v>
      </c>
      <c r="H249" s="91"/>
      <c r="I249" s="143">
        <f t="shared" si="24"/>
        <v>0</v>
      </c>
    </row>
    <row r="250" spans="1:9" ht="12.75" customHeight="1" hidden="1">
      <c r="A250" s="95">
        <v>7310</v>
      </c>
      <c r="B250" s="145" t="s">
        <v>105</v>
      </c>
      <c r="C250" s="91"/>
      <c r="D250" s="94"/>
      <c r="E250" s="94"/>
      <c r="F250" s="98"/>
      <c r="G250" s="98" t="e">
        <f t="shared" si="25"/>
        <v>#DIV/0!</v>
      </c>
      <c r="H250" s="91"/>
      <c r="I250" s="147">
        <f t="shared" si="24"/>
        <v>0</v>
      </c>
    </row>
    <row r="251" spans="1:9" ht="25.5" hidden="1">
      <c r="A251" s="146">
        <v>7400</v>
      </c>
      <c r="B251" s="176" t="s">
        <v>106</v>
      </c>
      <c r="C251" s="96"/>
      <c r="D251" s="142">
        <f>SUM(D252)</f>
        <v>0</v>
      </c>
      <c r="E251" s="142">
        <f>SUM(E252)</f>
        <v>0</v>
      </c>
      <c r="F251" s="97"/>
      <c r="G251" s="97" t="e">
        <f t="shared" si="25"/>
        <v>#DIV/0!</v>
      </c>
      <c r="H251" s="96"/>
      <c r="I251" s="143">
        <f t="shared" si="24"/>
        <v>0</v>
      </c>
    </row>
    <row r="252" spans="1:9" ht="25.5" hidden="1">
      <c r="A252" s="95">
        <v>7420</v>
      </c>
      <c r="B252" s="117" t="s">
        <v>107</v>
      </c>
      <c r="C252" s="91"/>
      <c r="D252" s="99"/>
      <c r="E252" s="94"/>
      <c r="F252" s="98"/>
      <c r="G252" s="98" t="e">
        <f t="shared" si="25"/>
        <v>#DIV/0!</v>
      </c>
      <c r="H252" s="91"/>
      <c r="I252" s="147">
        <f t="shared" si="24"/>
        <v>0</v>
      </c>
    </row>
    <row r="253" spans="1:9" s="45" customFormat="1" ht="25.5" hidden="1">
      <c r="A253" s="177">
        <v>7800</v>
      </c>
      <c r="B253" s="178" t="s">
        <v>108</v>
      </c>
      <c r="C253" s="96"/>
      <c r="D253" s="142">
        <f>SUM(D254)</f>
        <v>0</v>
      </c>
      <c r="E253" s="142">
        <f>SUM(E254)</f>
        <v>0</v>
      </c>
      <c r="F253" s="97"/>
      <c r="G253" s="97" t="e">
        <f t="shared" si="25"/>
        <v>#DIV/0!</v>
      </c>
      <c r="H253" s="96"/>
      <c r="I253" s="143">
        <f t="shared" si="24"/>
        <v>0</v>
      </c>
    </row>
    <row r="254" spans="1:9" ht="38.25" hidden="1">
      <c r="A254" s="95">
        <v>7810</v>
      </c>
      <c r="B254" s="179" t="s">
        <v>109</v>
      </c>
      <c r="C254" s="91"/>
      <c r="D254" s="94"/>
      <c r="E254" s="94"/>
      <c r="F254" s="98"/>
      <c r="G254" s="98" t="e">
        <f t="shared" si="25"/>
        <v>#DIV/0!</v>
      </c>
      <c r="H254" s="91"/>
      <c r="I254" s="147">
        <f t="shared" si="24"/>
        <v>0</v>
      </c>
    </row>
    <row r="255" spans="1:9" ht="12.75" hidden="1">
      <c r="A255" s="146">
        <v>8010</v>
      </c>
      <c r="B255" s="96" t="s">
        <v>103</v>
      </c>
      <c r="C255" s="96"/>
      <c r="D255" s="142"/>
      <c r="E255" s="142"/>
      <c r="F255" s="98"/>
      <c r="G255" s="97"/>
      <c r="H255" s="96"/>
      <c r="I255" s="143">
        <f t="shared" si="24"/>
        <v>0</v>
      </c>
    </row>
    <row r="256" spans="1:9" ht="51" hidden="1">
      <c r="A256" s="146">
        <v>250203</v>
      </c>
      <c r="B256" s="176" t="s">
        <v>110</v>
      </c>
      <c r="C256" s="96"/>
      <c r="D256" s="101"/>
      <c r="E256" s="142"/>
      <c r="F256" s="98" t="e">
        <f>SUM(E256/C256)*100</f>
        <v>#DIV/0!</v>
      </c>
      <c r="G256" s="98" t="e">
        <f aca="true" t="shared" si="26" ref="G256:G261">SUM(E256/D256)*100</f>
        <v>#DIV/0!</v>
      </c>
      <c r="H256" s="96">
        <f>SUM(E256-C256)</f>
        <v>0</v>
      </c>
      <c r="I256" s="143"/>
    </row>
    <row r="257" spans="1:9" ht="12.75" hidden="1">
      <c r="A257" s="146">
        <v>8600</v>
      </c>
      <c r="B257" s="96" t="s">
        <v>111</v>
      </c>
      <c r="C257" s="91"/>
      <c r="D257" s="180"/>
      <c r="E257" s="142"/>
      <c r="F257" s="98"/>
      <c r="G257" s="98" t="e">
        <f t="shared" si="26"/>
        <v>#DIV/0!</v>
      </c>
      <c r="H257" s="96"/>
      <c r="I257" s="143">
        <f aca="true" t="shared" si="27" ref="I257:I267">SUM(E257-D257)</f>
        <v>0</v>
      </c>
    </row>
    <row r="258" spans="1:9" ht="12.75">
      <c r="A258" s="95"/>
      <c r="B258" s="96" t="s">
        <v>112</v>
      </c>
      <c r="C258" s="96"/>
      <c r="D258" s="102">
        <f>SUM(D137+D141+D162+D174+D207+D219+D245+D251+D255+D257+D256+D253+D229+D235+D249)</f>
        <v>327488500</v>
      </c>
      <c r="E258" s="102">
        <f>SUM(E137+E141+E162+E174+E207+E219+E245+E251+E255+E257+E256+E253+E229+E249+E235)</f>
        <v>324329305</v>
      </c>
      <c r="F258" s="97"/>
      <c r="G258" s="97">
        <f t="shared" si="26"/>
        <v>99.0353264313098</v>
      </c>
      <c r="H258" s="96"/>
      <c r="I258" s="143">
        <f t="shared" si="27"/>
        <v>-3159195</v>
      </c>
    </row>
    <row r="259" spans="1:9" ht="12.75">
      <c r="A259" s="158" t="s">
        <v>113</v>
      </c>
      <c r="B259" s="159" t="s">
        <v>114</v>
      </c>
      <c r="C259" s="91"/>
      <c r="D259" s="102">
        <f>SUM(D260:D261)</f>
        <v>800466</v>
      </c>
      <c r="E259" s="102">
        <f>SUM(E260:E261)</f>
        <v>800462</v>
      </c>
      <c r="F259" s="97"/>
      <c r="G259" s="97">
        <f t="shared" si="26"/>
        <v>99.99950029108045</v>
      </c>
      <c r="H259" s="96"/>
      <c r="I259" s="143">
        <f t="shared" si="27"/>
        <v>-4</v>
      </c>
    </row>
    <row r="260" spans="1:9" ht="12.75">
      <c r="A260" s="93" t="s">
        <v>115</v>
      </c>
      <c r="B260" s="181" t="s">
        <v>32</v>
      </c>
      <c r="C260" s="91"/>
      <c r="D260" s="92">
        <v>636466</v>
      </c>
      <c r="E260" s="92">
        <v>636462</v>
      </c>
      <c r="F260" s="97"/>
      <c r="G260" s="98">
        <f t="shared" si="26"/>
        <v>99.99937152966537</v>
      </c>
      <c r="H260" s="91"/>
      <c r="I260" s="147">
        <f t="shared" si="27"/>
        <v>-4</v>
      </c>
    </row>
    <row r="261" spans="1:9" ht="51" customHeight="1">
      <c r="A261" s="93">
        <v>9800</v>
      </c>
      <c r="B261" s="90" t="s">
        <v>248</v>
      </c>
      <c r="C261" s="91"/>
      <c r="D261" s="94">
        <v>164000</v>
      </c>
      <c r="E261" s="92">
        <v>164000</v>
      </c>
      <c r="F261" s="97" t="e">
        <f>SUM(E261/C261)*100</f>
        <v>#DIV/0!</v>
      </c>
      <c r="G261" s="98">
        <f t="shared" si="26"/>
        <v>100</v>
      </c>
      <c r="H261" s="91">
        <f>SUM(E261-C261)</f>
        <v>164000</v>
      </c>
      <c r="I261" s="143"/>
    </row>
    <row r="262" spans="1:9" ht="38.25" customHeight="1" hidden="1">
      <c r="A262" s="146">
        <v>250358</v>
      </c>
      <c r="B262" s="176" t="s">
        <v>116</v>
      </c>
      <c r="C262" s="91"/>
      <c r="D262" s="101"/>
      <c r="E262" s="142"/>
      <c r="F262" s="97" t="e">
        <f>SUM(E262/C262)*100</f>
        <v>#DIV/0!</v>
      </c>
      <c r="G262" s="97"/>
      <c r="H262" s="91"/>
      <c r="I262" s="143">
        <f t="shared" si="27"/>
        <v>0</v>
      </c>
    </row>
    <row r="263" spans="1:9" ht="12.75" hidden="1">
      <c r="A263" s="146">
        <v>8800</v>
      </c>
      <c r="B263" s="176" t="s">
        <v>43</v>
      </c>
      <c r="C263" s="96"/>
      <c r="D263" s="180"/>
      <c r="E263" s="142"/>
      <c r="F263" s="97"/>
      <c r="G263" s="97" t="e">
        <f>SUM(E263/D263)*100</f>
        <v>#DIV/0!</v>
      </c>
      <c r="H263" s="96"/>
      <c r="I263" s="143">
        <f t="shared" si="27"/>
        <v>0</v>
      </c>
    </row>
    <row r="264" spans="1:9" ht="51" customHeight="1" hidden="1">
      <c r="A264" s="146"/>
      <c r="B264" s="176" t="s">
        <v>117</v>
      </c>
      <c r="C264" s="91"/>
      <c r="D264" s="101"/>
      <c r="E264" s="142"/>
      <c r="F264" s="97" t="e">
        <f>SUM(E264/C264)*100</f>
        <v>#DIV/0!</v>
      </c>
      <c r="G264" s="97" t="e">
        <f>SUM(E264/D264)*100</f>
        <v>#DIV/0!</v>
      </c>
      <c r="H264" s="96">
        <f>SUM(E264-C264)</f>
        <v>0</v>
      </c>
      <c r="I264" s="143">
        <f t="shared" si="27"/>
        <v>0</v>
      </c>
    </row>
    <row r="265" spans="1:9" ht="76.5" customHeight="1" hidden="1">
      <c r="A265" s="146">
        <v>250388</v>
      </c>
      <c r="B265" s="176" t="s">
        <v>33</v>
      </c>
      <c r="C265" s="91"/>
      <c r="D265" s="101"/>
      <c r="E265" s="142"/>
      <c r="F265" s="97" t="e">
        <f>SUM(E265/C265)*100</f>
        <v>#DIV/0!</v>
      </c>
      <c r="G265" s="97" t="e">
        <f>SUM(E265/D265)*100</f>
        <v>#DIV/0!</v>
      </c>
      <c r="H265" s="96">
        <f>SUM(E265-C265)</f>
        <v>0</v>
      </c>
      <c r="I265" s="143">
        <f t="shared" si="27"/>
        <v>0</v>
      </c>
    </row>
    <row r="266" spans="1:9" ht="12.75" customHeight="1" hidden="1">
      <c r="A266" s="146"/>
      <c r="B266" s="176" t="s">
        <v>118</v>
      </c>
      <c r="C266" s="96"/>
      <c r="D266" s="100"/>
      <c r="E266" s="94"/>
      <c r="F266" s="97" t="e">
        <f>SUM(E266/C266)*100</f>
        <v>#DIV/0!</v>
      </c>
      <c r="G266" s="97"/>
      <c r="H266" s="96">
        <f>SUM(E266-C266)</f>
        <v>0</v>
      </c>
      <c r="I266" s="143">
        <f t="shared" si="27"/>
        <v>0</v>
      </c>
    </row>
    <row r="267" spans="1:9" ht="12.75">
      <c r="A267" s="146"/>
      <c r="B267" s="96" t="s">
        <v>119</v>
      </c>
      <c r="C267" s="96"/>
      <c r="D267" s="102">
        <f>SUM(D258+D259)</f>
        <v>328288966</v>
      </c>
      <c r="E267" s="102">
        <f>SUM(E258+E259)</f>
        <v>325129767</v>
      </c>
      <c r="F267" s="97"/>
      <c r="G267" s="97">
        <f>SUM(E267/D267)*100</f>
        <v>99.03767737353682</v>
      </c>
      <c r="H267" s="96"/>
      <c r="I267" s="143">
        <f t="shared" si="27"/>
        <v>-3159199</v>
      </c>
    </row>
    <row r="268" spans="1:9" ht="25.5">
      <c r="A268" s="146"/>
      <c r="B268" s="214" t="s">
        <v>282</v>
      </c>
      <c r="C268" s="96"/>
      <c r="D268" s="142"/>
      <c r="E268" s="142">
        <v>10026513</v>
      </c>
      <c r="F268" s="97"/>
      <c r="G268" s="97"/>
      <c r="H268" s="96"/>
      <c r="I268" s="143"/>
    </row>
    <row r="269" spans="1:9" ht="12.75" hidden="1">
      <c r="A269" s="182"/>
      <c r="B269" s="183"/>
      <c r="C269" s="184"/>
      <c r="D269" s="101"/>
      <c r="E269" s="185"/>
      <c r="F269" s="97"/>
      <c r="G269" s="97"/>
      <c r="H269" s="96"/>
      <c r="I269" s="143"/>
    </row>
    <row r="270" spans="1:9" ht="13.5" hidden="1">
      <c r="A270" s="186"/>
      <c r="B270" s="55"/>
      <c r="C270" s="96"/>
      <c r="D270" s="101"/>
      <c r="E270" s="142"/>
      <c r="F270" s="97"/>
      <c r="G270" s="97"/>
      <c r="H270" s="96"/>
      <c r="I270" s="143"/>
    </row>
    <row r="271" spans="1:9" ht="12.75" customHeight="1">
      <c r="A271" s="215" t="s">
        <v>5</v>
      </c>
      <c r="B271" s="215" t="s">
        <v>48</v>
      </c>
      <c r="C271" s="96"/>
      <c r="D271" s="219" t="s">
        <v>161</v>
      </c>
      <c r="E271" s="220" t="s">
        <v>277</v>
      </c>
      <c r="F271" s="187"/>
      <c r="G271" s="215" t="s">
        <v>8</v>
      </c>
      <c r="H271" s="188"/>
      <c r="I271" s="217" t="s">
        <v>9</v>
      </c>
    </row>
    <row r="272" spans="1:10" ht="12.75" customHeight="1">
      <c r="A272" s="215"/>
      <c r="B272" s="215"/>
      <c r="C272" s="215" t="s">
        <v>120</v>
      </c>
      <c r="D272" s="219"/>
      <c r="E272" s="220"/>
      <c r="F272" s="189"/>
      <c r="G272" s="216"/>
      <c r="H272" s="189"/>
      <c r="I272" s="218"/>
      <c r="J272" s="7"/>
    </row>
    <row r="273" spans="1:9" ht="37.5" customHeight="1">
      <c r="A273" s="215"/>
      <c r="B273" s="215"/>
      <c r="C273" s="215"/>
      <c r="D273" s="219"/>
      <c r="E273" s="220"/>
      <c r="F273" s="95" t="s">
        <v>121</v>
      </c>
      <c r="G273" s="95" t="s">
        <v>162</v>
      </c>
      <c r="H273" s="95" t="s">
        <v>121</v>
      </c>
      <c r="I273" s="95" t="s">
        <v>163</v>
      </c>
    </row>
    <row r="274" spans="1:9" ht="12.75">
      <c r="A274" s="96"/>
      <c r="B274" s="190" t="s">
        <v>36</v>
      </c>
      <c r="C274" s="91"/>
      <c r="D274" s="100"/>
      <c r="E274" s="104"/>
      <c r="F274" s="91"/>
      <c r="G274" s="91"/>
      <c r="H274" s="91"/>
      <c r="I274" s="91"/>
    </row>
    <row r="275" spans="1:9" ht="12.75">
      <c r="A275" s="141" t="s">
        <v>49</v>
      </c>
      <c r="B275" s="96" t="s">
        <v>50</v>
      </c>
      <c r="C275" s="96">
        <f>SUM(C276)</f>
        <v>0</v>
      </c>
      <c r="D275" s="142">
        <v>102000</v>
      </c>
      <c r="E275" s="105">
        <v>102000</v>
      </c>
      <c r="F275" s="97" t="e">
        <f>SUM(E275/C275)*100</f>
        <v>#DIV/0!</v>
      </c>
      <c r="G275" s="98">
        <f aca="true" t="shared" si="28" ref="G275:G296">SUM(E275/D275)*100</f>
        <v>100</v>
      </c>
      <c r="H275" s="96">
        <f>SUM(E275-C275)</f>
        <v>102000</v>
      </c>
      <c r="I275" s="143"/>
    </row>
    <row r="276" spans="1:9" ht="63.75">
      <c r="A276" s="144" t="s">
        <v>51</v>
      </c>
      <c r="B276" s="145" t="s">
        <v>52</v>
      </c>
      <c r="C276" s="91"/>
      <c r="D276" s="99">
        <v>102000</v>
      </c>
      <c r="E276" s="99">
        <v>102000</v>
      </c>
      <c r="F276" s="98" t="e">
        <f>SUM(E276/C276)*100</f>
        <v>#DIV/0!</v>
      </c>
      <c r="G276" s="98">
        <f t="shared" si="28"/>
        <v>100</v>
      </c>
      <c r="H276" s="91">
        <f>SUM(E276-C276)</f>
        <v>102000</v>
      </c>
      <c r="I276" s="143"/>
    </row>
    <row r="277" spans="1:9" ht="12.75">
      <c r="A277" s="146">
        <v>1000</v>
      </c>
      <c r="B277" s="96" t="s">
        <v>54</v>
      </c>
      <c r="C277" s="96"/>
      <c r="D277" s="138">
        <f>SUM(D279+D281+D282+D290+D278+D283+D285+D287)</f>
        <v>6219108</v>
      </c>
      <c r="E277" s="138">
        <f>SUM(E279+E281+E282+E290+E278+E283+E285+E287)</f>
        <v>5915061</v>
      </c>
      <c r="F277" s="97"/>
      <c r="G277" s="97">
        <f t="shared" si="28"/>
        <v>95.1110834544118</v>
      </c>
      <c r="H277" s="96"/>
      <c r="I277" s="143">
        <f aca="true" t="shared" si="29" ref="I277:I293">SUM(E277-D277)</f>
        <v>-304047</v>
      </c>
    </row>
    <row r="278" spans="1:9" ht="12.75">
      <c r="A278" s="95">
        <v>1010</v>
      </c>
      <c r="B278" s="90" t="s">
        <v>150</v>
      </c>
      <c r="C278" s="96"/>
      <c r="D278" s="92">
        <v>1445867</v>
      </c>
      <c r="E278" s="107">
        <v>1211199</v>
      </c>
      <c r="F278" s="97"/>
      <c r="G278" s="98">
        <f t="shared" si="28"/>
        <v>83.76973815710573</v>
      </c>
      <c r="H278" s="96"/>
      <c r="I278" s="147">
        <f t="shared" si="29"/>
        <v>-234668</v>
      </c>
    </row>
    <row r="279" spans="1:9" ht="29.25" customHeight="1">
      <c r="A279" s="93" t="s">
        <v>55</v>
      </c>
      <c r="B279" s="90" t="s">
        <v>164</v>
      </c>
      <c r="C279" s="91"/>
      <c r="D279" s="92">
        <v>1941589</v>
      </c>
      <c r="E279" s="107">
        <v>1877231</v>
      </c>
      <c r="F279" s="98"/>
      <c r="G279" s="98">
        <f t="shared" si="28"/>
        <v>96.68529230439604</v>
      </c>
      <c r="H279" s="91"/>
      <c r="I279" s="147">
        <f t="shared" si="29"/>
        <v>-64358</v>
      </c>
    </row>
    <row r="280" spans="1:9" ht="29.25" customHeight="1">
      <c r="A280" s="93">
        <v>1021</v>
      </c>
      <c r="B280" s="90" t="s">
        <v>192</v>
      </c>
      <c r="C280" s="91"/>
      <c r="D280" s="92">
        <v>1941589</v>
      </c>
      <c r="E280" s="107">
        <v>1877231</v>
      </c>
      <c r="F280" s="98"/>
      <c r="G280" s="98">
        <f t="shared" si="28"/>
        <v>96.68529230439604</v>
      </c>
      <c r="H280" s="91"/>
      <c r="I280" s="147">
        <f t="shared" si="29"/>
        <v>-64358</v>
      </c>
    </row>
    <row r="281" spans="1:9" ht="42" customHeight="1">
      <c r="A281" s="93">
        <v>1070</v>
      </c>
      <c r="B281" s="90" t="s">
        <v>153</v>
      </c>
      <c r="C281" s="91"/>
      <c r="D281" s="92">
        <v>910735</v>
      </c>
      <c r="E281" s="107">
        <v>910733</v>
      </c>
      <c r="F281" s="98"/>
      <c r="G281" s="98">
        <f t="shared" si="28"/>
        <v>99.99978039715175</v>
      </c>
      <c r="H281" s="91">
        <f>SUM(E281-C281)</f>
        <v>910733</v>
      </c>
      <c r="I281" s="147">
        <f t="shared" si="29"/>
        <v>-2</v>
      </c>
    </row>
    <row r="282" spans="1:9" ht="25.5">
      <c r="A282" s="93">
        <v>1080</v>
      </c>
      <c r="B282" s="90" t="s">
        <v>154</v>
      </c>
      <c r="C282" s="91"/>
      <c r="D282" s="207">
        <v>166465</v>
      </c>
      <c r="E282" s="107">
        <v>163913</v>
      </c>
      <c r="F282" s="98"/>
      <c r="G282" s="98">
        <f t="shared" si="28"/>
        <v>98.46694500345417</v>
      </c>
      <c r="H282" s="91"/>
      <c r="I282" s="147">
        <f t="shared" si="29"/>
        <v>-2552</v>
      </c>
    </row>
    <row r="283" spans="1:9" ht="25.5">
      <c r="A283" s="93">
        <v>1140</v>
      </c>
      <c r="B283" s="90" t="s">
        <v>57</v>
      </c>
      <c r="C283" s="91"/>
      <c r="D283" s="207">
        <v>112500</v>
      </c>
      <c r="E283" s="107">
        <v>112500</v>
      </c>
      <c r="F283" s="98"/>
      <c r="G283" s="98">
        <f t="shared" si="28"/>
        <v>100</v>
      </c>
      <c r="H283" s="91"/>
      <c r="I283" s="147"/>
    </row>
    <row r="284" spans="1:9" ht="25.5">
      <c r="A284" s="93">
        <v>1041</v>
      </c>
      <c r="B284" s="90" t="s">
        <v>193</v>
      </c>
      <c r="C284" s="91"/>
      <c r="D284" s="207">
        <v>112500</v>
      </c>
      <c r="E284" s="107">
        <v>112500</v>
      </c>
      <c r="F284" s="98"/>
      <c r="G284" s="98">
        <f t="shared" si="28"/>
        <v>100</v>
      </c>
      <c r="H284" s="91"/>
      <c r="I284" s="147"/>
    </row>
    <row r="285" spans="1:9" ht="25.5" customHeight="1">
      <c r="A285" s="93" t="s">
        <v>56</v>
      </c>
      <c r="B285" s="90" t="s">
        <v>137</v>
      </c>
      <c r="C285" s="91"/>
      <c r="D285" s="99">
        <v>112759</v>
      </c>
      <c r="E285" s="107">
        <v>112759</v>
      </c>
      <c r="F285" s="98"/>
      <c r="G285" s="98">
        <f t="shared" si="28"/>
        <v>100</v>
      </c>
      <c r="H285" s="91"/>
      <c r="I285" s="147"/>
    </row>
    <row r="286" spans="1:9" ht="25.5" customHeight="1">
      <c r="A286" s="93" t="s">
        <v>250</v>
      </c>
      <c r="B286" s="90" t="s">
        <v>195</v>
      </c>
      <c r="C286" s="91"/>
      <c r="D286" s="99">
        <v>112759</v>
      </c>
      <c r="E286" s="107">
        <v>112759</v>
      </c>
      <c r="F286" s="98"/>
      <c r="G286" s="98">
        <f t="shared" si="28"/>
        <v>100</v>
      </c>
      <c r="H286" s="91"/>
      <c r="I286" s="147"/>
    </row>
    <row r="287" spans="1:9" ht="51.75" customHeight="1">
      <c r="A287" s="93">
        <v>1180</v>
      </c>
      <c r="B287" s="90" t="s">
        <v>261</v>
      </c>
      <c r="C287" s="91"/>
      <c r="D287" s="99">
        <f>SUM(D288:D289)</f>
        <v>1522947</v>
      </c>
      <c r="E287" s="99">
        <f>SUM(E288:E289)</f>
        <v>1520480</v>
      </c>
      <c r="F287" s="99">
        <f>SUM(F288:F289)</f>
        <v>0</v>
      </c>
      <c r="G287" s="98">
        <f t="shared" si="28"/>
        <v>99.83801143440974</v>
      </c>
      <c r="H287" s="91"/>
      <c r="I287" s="147">
        <f t="shared" si="29"/>
        <v>-2467</v>
      </c>
    </row>
    <row r="288" spans="1:9" ht="67.5" customHeight="1">
      <c r="A288" s="93">
        <v>1181</v>
      </c>
      <c r="B288" s="90" t="s">
        <v>262</v>
      </c>
      <c r="C288" s="91"/>
      <c r="D288" s="99">
        <v>458611</v>
      </c>
      <c r="E288" s="107">
        <v>456144</v>
      </c>
      <c r="F288" s="98"/>
      <c r="G288" s="98">
        <f t="shared" si="28"/>
        <v>99.46207134150728</v>
      </c>
      <c r="H288" s="91"/>
      <c r="I288" s="147">
        <f t="shared" si="29"/>
        <v>-2467</v>
      </c>
    </row>
    <row r="289" spans="1:9" ht="65.25" customHeight="1">
      <c r="A289" s="93">
        <v>1182</v>
      </c>
      <c r="B289" s="90" t="s">
        <v>259</v>
      </c>
      <c r="C289" s="91"/>
      <c r="D289" s="99">
        <v>1064336</v>
      </c>
      <c r="E289" s="107">
        <v>1064336</v>
      </c>
      <c r="F289" s="98"/>
      <c r="G289" s="98">
        <f t="shared" si="28"/>
        <v>100</v>
      </c>
      <c r="H289" s="91"/>
      <c r="I289" s="147"/>
    </row>
    <row r="290" spans="1:9" ht="53.25" customHeight="1">
      <c r="A290" s="93">
        <v>1200</v>
      </c>
      <c r="B290" s="90" t="s">
        <v>156</v>
      </c>
      <c r="C290" s="91"/>
      <c r="D290" s="92">
        <v>6246</v>
      </c>
      <c r="E290" s="148">
        <v>6246</v>
      </c>
      <c r="F290" s="98"/>
      <c r="G290" s="98">
        <f t="shared" si="28"/>
        <v>100</v>
      </c>
      <c r="H290" s="91"/>
      <c r="I290" s="147"/>
    </row>
    <row r="291" spans="1:9" ht="12.75" hidden="1">
      <c r="A291" s="93"/>
      <c r="B291" s="137"/>
      <c r="C291" s="91"/>
      <c r="D291" s="103"/>
      <c r="E291" s="148"/>
      <c r="F291" s="98"/>
      <c r="G291" s="98" t="e">
        <f t="shared" si="28"/>
        <v>#DIV/0!</v>
      </c>
      <c r="H291" s="91"/>
      <c r="I291" s="147">
        <f t="shared" si="29"/>
        <v>0</v>
      </c>
    </row>
    <row r="292" spans="1:9" ht="25.5" hidden="1">
      <c r="A292" s="95">
        <v>1200</v>
      </c>
      <c r="B292" s="117" t="s">
        <v>122</v>
      </c>
      <c r="C292" s="91"/>
      <c r="D292" s="100"/>
      <c r="E292" s="149"/>
      <c r="F292" s="98"/>
      <c r="G292" s="98" t="e">
        <f t="shared" si="28"/>
        <v>#DIV/0!</v>
      </c>
      <c r="H292" s="91"/>
      <c r="I292" s="147">
        <f t="shared" si="29"/>
        <v>0</v>
      </c>
    </row>
    <row r="293" spans="1:9" ht="12.75" hidden="1">
      <c r="A293" s="95">
        <v>1220</v>
      </c>
      <c r="B293" s="91" t="s">
        <v>123</v>
      </c>
      <c r="C293" s="91"/>
      <c r="D293" s="100"/>
      <c r="E293" s="149"/>
      <c r="F293" s="98"/>
      <c r="G293" s="98" t="e">
        <f t="shared" si="28"/>
        <v>#DIV/0!</v>
      </c>
      <c r="H293" s="91"/>
      <c r="I293" s="147">
        <f t="shared" si="29"/>
        <v>0</v>
      </c>
    </row>
    <row r="294" spans="1:9" ht="12.75">
      <c r="A294" s="146">
        <v>2000</v>
      </c>
      <c r="B294" s="96" t="s">
        <v>59</v>
      </c>
      <c r="C294" s="96"/>
      <c r="D294" s="138">
        <f>SUM(D295:D298)</f>
        <v>503888</v>
      </c>
      <c r="E294" s="150">
        <f>SUM(E295:E298)</f>
        <v>502988</v>
      </c>
      <c r="F294" s="97"/>
      <c r="G294" s="97">
        <f t="shared" si="28"/>
        <v>99.82138888006858</v>
      </c>
      <c r="H294" s="96"/>
      <c r="I294" s="143">
        <f>SUM(E294-D294)</f>
        <v>-900</v>
      </c>
    </row>
    <row r="295" spans="1:9" ht="25.5">
      <c r="A295" s="151" t="s">
        <v>60</v>
      </c>
      <c r="B295" s="137" t="s">
        <v>61</v>
      </c>
      <c r="C295" s="91"/>
      <c r="D295" s="92">
        <v>348488</v>
      </c>
      <c r="E295" s="107">
        <v>348488</v>
      </c>
      <c r="F295" s="98"/>
      <c r="G295" s="98">
        <f t="shared" si="28"/>
        <v>100</v>
      </c>
      <c r="H295" s="91"/>
      <c r="I295" s="147"/>
    </row>
    <row r="296" spans="1:9" ht="38.25">
      <c r="A296" s="93">
        <v>2111</v>
      </c>
      <c r="B296" s="90" t="s">
        <v>249</v>
      </c>
      <c r="C296" s="91"/>
      <c r="D296" s="152">
        <v>155400</v>
      </c>
      <c r="E296" s="148">
        <v>154500</v>
      </c>
      <c r="F296" s="98"/>
      <c r="G296" s="98">
        <f t="shared" si="28"/>
        <v>99.42084942084942</v>
      </c>
      <c r="H296" s="91"/>
      <c r="I296" s="147">
        <f>SUM(E296-D296)</f>
        <v>-900</v>
      </c>
    </row>
    <row r="297" spans="1:9" ht="12.75" hidden="1">
      <c r="A297" s="151"/>
      <c r="B297" s="137"/>
      <c r="C297" s="91"/>
      <c r="D297" s="103"/>
      <c r="E297" s="148"/>
      <c r="F297" s="98"/>
      <c r="G297" s="98"/>
      <c r="H297" s="91"/>
      <c r="I297" s="147"/>
    </row>
    <row r="298" spans="1:9" ht="15" customHeight="1" hidden="1">
      <c r="A298" s="151"/>
      <c r="B298" s="137"/>
      <c r="C298" s="91"/>
      <c r="D298" s="103"/>
      <c r="E298" s="148"/>
      <c r="F298" s="98"/>
      <c r="G298" s="98"/>
      <c r="H298" s="91"/>
      <c r="I298" s="147"/>
    </row>
    <row r="299" spans="1:9" ht="24">
      <c r="A299" s="146">
        <v>3000</v>
      </c>
      <c r="B299" s="153" t="s">
        <v>64</v>
      </c>
      <c r="C299" s="96"/>
      <c r="D299" s="139">
        <f>SUM(D301+D305)</f>
        <v>227549</v>
      </c>
      <c r="E299" s="139">
        <f>SUM(E302+E305)</f>
        <v>227344</v>
      </c>
      <c r="F299" s="97"/>
      <c r="G299" s="97">
        <f>SUM(E299/D299)*100</f>
        <v>99.90990951399479</v>
      </c>
      <c r="H299" s="96"/>
      <c r="I299" s="143">
        <f>SUM(E299-D299)</f>
        <v>-205</v>
      </c>
    </row>
    <row r="300" spans="1:9" ht="69" customHeight="1" hidden="1">
      <c r="A300" s="93">
        <v>3030</v>
      </c>
      <c r="B300" s="154" t="s">
        <v>69</v>
      </c>
      <c r="C300" s="96"/>
      <c r="D300" s="100"/>
      <c r="E300" s="155"/>
      <c r="F300" s="97"/>
      <c r="G300" s="98"/>
      <c r="H300" s="96"/>
      <c r="I300" s="147">
        <f>SUM(E300-D300)</f>
        <v>0</v>
      </c>
    </row>
    <row r="301" spans="1:9" ht="57" customHeight="1">
      <c r="A301" s="93">
        <v>3100</v>
      </c>
      <c r="B301" s="154" t="s">
        <v>72</v>
      </c>
      <c r="C301" s="91"/>
      <c r="D301" s="92">
        <v>183848</v>
      </c>
      <c r="E301" s="148">
        <v>183644</v>
      </c>
      <c r="F301" s="97"/>
      <c r="G301" s="98">
        <f>SUM(E301/D301)*100</f>
        <v>99.88903877115878</v>
      </c>
      <c r="H301" s="91"/>
      <c r="I301" s="147">
        <f>SUM(E301-D301)</f>
        <v>-204</v>
      </c>
    </row>
    <row r="302" spans="1:9" ht="50.25" customHeight="1">
      <c r="A302" s="93">
        <v>3104</v>
      </c>
      <c r="B302" s="90" t="s">
        <v>239</v>
      </c>
      <c r="C302" s="91"/>
      <c r="D302" s="92">
        <v>183848</v>
      </c>
      <c r="E302" s="148">
        <v>183644</v>
      </c>
      <c r="F302" s="97"/>
      <c r="G302" s="98">
        <f>SUM(E302/D302)*100</f>
        <v>99.88903877115878</v>
      </c>
      <c r="H302" s="91"/>
      <c r="I302" s="147">
        <f>SUM(E302-D302)</f>
        <v>-204</v>
      </c>
    </row>
    <row r="303" spans="1:9" ht="30.75" customHeight="1" hidden="1">
      <c r="A303" s="93">
        <v>3120</v>
      </c>
      <c r="B303" s="156" t="s">
        <v>73</v>
      </c>
      <c r="C303" s="91"/>
      <c r="D303" s="92"/>
      <c r="E303" s="148"/>
      <c r="F303" s="97" t="e">
        <f>SUM(E303/C303)*100</f>
        <v>#DIV/0!</v>
      </c>
      <c r="G303" s="97"/>
      <c r="H303" s="91">
        <f>SUM(E303-C303)</f>
        <v>0</v>
      </c>
      <c r="I303" s="147"/>
    </row>
    <row r="304" spans="1:9" ht="12.75" hidden="1">
      <c r="A304" s="157" t="s">
        <v>132</v>
      </c>
      <c r="B304" s="137" t="s">
        <v>77</v>
      </c>
      <c r="C304" s="91"/>
      <c r="D304" s="92"/>
      <c r="E304" s="148"/>
      <c r="F304" s="97"/>
      <c r="G304" s="97"/>
      <c r="H304" s="91"/>
      <c r="I304" s="147"/>
    </row>
    <row r="305" spans="1:9" ht="25.5">
      <c r="A305" s="157" t="s">
        <v>133</v>
      </c>
      <c r="B305" s="137" t="s">
        <v>78</v>
      </c>
      <c r="C305" s="91"/>
      <c r="D305" s="92">
        <v>43701</v>
      </c>
      <c r="E305" s="107">
        <v>43700</v>
      </c>
      <c r="F305" s="97"/>
      <c r="G305" s="98">
        <f>SUM(E305/D305)*100</f>
        <v>99.99771172284387</v>
      </c>
      <c r="H305" s="91"/>
      <c r="I305" s="147">
        <f>SUM(E305-D305)</f>
        <v>-1</v>
      </c>
    </row>
    <row r="306" spans="1:9" ht="12.75">
      <c r="A306" s="146">
        <v>4000</v>
      </c>
      <c r="B306" s="96" t="s">
        <v>80</v>
      </c>
      <c r="C306" s="96"/>
      <c r="D306" s="138">
        <f>SUM(D307+D308+D309+D310+D313+D314)</f>
        <v>371339</v>
      </c>
      <c r="E306" s="150">
        <f>SUM(E307+E308+E309+E310+E313)</f>
        <v>303278</v>
      </c>
      <c r="F306" s="97"/>
      <c r="G306" s="97">
        <f aca="true" t="shared" si="30" ref="G306:G339">SUM(E306/D306)*100</f>
        <v>81.67146461858302</v>
      </c>
      <c r="H306" s="96"/>
      <c r="I306" s="143">
        <f aca="true" t="shared" si="31" ref="I306:I312">SUM(E306-D306)</f>
        <v>-68061</v>
      </c>
    </row>
    <row r="307" spans="1:9" ht="12.75">
      <c r="A307" s="93" t="s">
        <v>81</v>
      </c>
      <c r="B307" s="137" t="s">
        <v>82</v>
      </c>
      <c r="C307" s="91"/>
      <c r="D307" s="152">
        <v>182325</v>
      </c>
      <c r="E307" s="107">
        <v>182323</v>
      </c>
      <c r="F307" s="98"/>
      <c r="G307" s="97">
        <f t="shared" si="30"/>
        <v>99.99890305772658</v>
      </c>
      <c r="H307" s="91"/>
      <c r="I307" s="147">
        <f t="shared" si="31"/>
        <v>-2</v>
      </c>
    </row>
    <row r="308" spans="1:9" ht="12.75">
      <c r="A308" s="93" t="s">
        <v>83</v>
      </c>
      <c r="B308" s="137" t="s">
        <v>84</v>
      </c>
      <c r="C308" s="91"/>
      <c r="D308" s="152">
        <v>2500</v>
      </c>
      <c r="E308" s="148"/>
      <c r="F308" s="98"/>
      <c r="G308" s="98"/>
      <c r="H308" s="91"/>
      <c r="I308" s="147">
        <f t="shared" si="31"/>
        <v>-2500</v>
      </c>
    </row>
    <row r="309" spans="1:9" ht="38.25">
      <c r="A309" s="93" t="s">
        <v>85</v>
      </c>
      <c r="B309" s="137" t="s">
        <v>86</v>
      </c>
      <c r="C309" s="91"/>
      <c r="D309" s="92">
        <v>121014</v>
      </c>
      <c r="E309" s="107">
        <v>120955</v>
      </c>
      <c r="F309" s="98"/>
      <c r="G309" s="98">
        <f t="shared" si="30"/>
        <v>99.95124531045995</v>
      </c>
      <c r="H309" s="91"/>
      <c r="I309" s="147">
        <f t="shared" si="31"/>
        <v>-59</v>
      </c>
    </row>
    <row r="310" spans="1:9" ht="25.5" hidden="1">
      <c r="A310" s="95">
        <v>4080</v>
      </c>
      <c r="B310" s="117" t="s">
        <v>87</v>
      </c>
      <c r="C310" s="91"/>
      <c r="D310" s="104"/>
      <c r="E310" s="155"/>
      <c r="F310" s="98"/>
      <c r="G310" s="98" t="e">
        <f t="shared" si="30"/>
        <v>#DIV/0!</v>
      </c>
      <c r="H310" s="91"/>
      <c r="I310" s="147">
        <f t="shared" si="31"/>
        <v>0</v>
      </c>
    </row>
    <row r="311" spans="1:9" ht="12.75" hidden="1">
      <c r="A311" s="146">
        <v>120000</v>
      </c>
      <c r="B311" s="96" t="s">
        <v>124</v>
      </c>
      <c r="C311" s="91"/>
      <c r="D311" s="100"/>
      <c r="E311" s="155"/>
      <c r="F311" s="98" t="e">
        <f>SUM(E311/C311)*100</f>
        <v>#DIV/0!</v>
      </c>
      <c r="G311" s="98" t="e">
        <f t="shared" si="30"/>
        <v>#DIV/0!</v>
      </c>
      <c r="H311" s="91">
        <f>SUM(E311-C311)</f>
        <v>0</v>
      </c>
      <c r="I311" s="147">
        <f t="shared" si="31"/>
        <v>0</v>
      </c>
    </row>
    <row r="312" spans="1:9" ht="12.75" hidden="1">
      <c r="A312" s="95">
        <v>120201</v>
      </c>
      <c r="B312" s="91" t="s">
        <v>125</v>
      </c>
      <c r="C312" s="91"/>
      <c r="D312" s="100"/>
      <c r="E312" s="155"/>
      <c r="F312" s="98" t="e">
        <f>SUM(E312/C312)*100</f>
        <v>#DIV/0!</v>
      </c>
      <c r="G312" s="98" t="e">
        <f t="shared" si="30"/>
        <v>#DIV/0!</v>
      </c>
      <c r="H312" s="91">
        <f>SUM(E312-C312)</f>
        <v>0</v>
      </c>
      <c r="I312" s="147">
        <f t="shared" si="31"/>
        <v>0</v>
      </c>
    </row>
    <row r="313" spans="1:9" ht="12.75" hidden="1">
      <c r="A313" s="95">
        <v>4200</v>
      </c>
      <c r="B313" s="91" t="s">
        <v>126</v>
      </c>
      <c r="C313" s="91"/>
      <c r="D313" s="100"/>
      <c r="E313" s="155"/>
      <c r="F313" s="98"/>
      <c r="G313" s="98" t="e">
        <f t="shared" si="30"/>
        <v>#DIV/0!</v>
      </c>
      <c r="H313" s="91"/>
      <c r="I313" s="147"/>
    </row>
    <row r="314" spans="1:9" ht="25.5">
      <c r="A314" s="95">
        <v>4081</v>
      </c>
      <c r="B314" s="90" t="s">
        <v>205</v>
      </c>
      <c r="C314" s="91"/>
      <c r="D314" s="94">
        <v>65500</v>
      </c>
      <c r="E314" s="155"/>
      <c r="F314" s="98"/>
      <c r="G314" s="98"/>
      <c r="H314" s="91"/>
      <c r="I314" s="147"/>
    </row>
    <row r="315" spans="1:9" ht="12.75">
      <c r="A315" s="146">
        <v>5000</v>
      </c>
      <c r="B315" s="96" t="s">
        <v>90</v>
      </c>
      <c r="C315" s="96"/>
      <c r="D315" s="105">
        <f>SUM(D316:D317)</f>
        <v>18636</v>
      </c>
      <c r="E315" s="105">
        <f>SUM(E316:E317)</f>
        <v>18636</v>
      </c>
      <c r="F315" s="97"/>
      <c r="G315" s="97">
        <f t="shared" si="30"/>
        <v>100</v>
      </c>
      <c r="H315" s="96"/>
      <c r="I315" s="143"/>
    </row>
    <row r="316" spans="1:9" ht="12.75" hidden="1">
      <c r="A316" s="95">
        <v>5010</v>
      </c>
      <c r="B316" s="91" t="s">
        <v>91</v>
      </c>
      <c r="C316" s="96"/>
      <c r="D316" s="100"/>
      <c r="E316" s="155"/>
      <c r="F316" s="97"/>
      <c r="G316" s="98" t="e">
        <f t="shared" si="30"/>
        <v>#DIV/0!</v>
      </c>
      <c r="H316" s="96"/>
      <c r="I316" s="147">
        <f aca="true" t="shared" si="32" ref="I316:I322">SUM(E316-D316)</f>
        <v>0</v>
      </c>
    </row>
    <row r="317" spans="1:9" ht="25.5">
      <c r="A317" s="95">
        <v>5030</v>
      </c>
      <c r="B317" s="117" t="s">
        <v>92</v>
      </c>
      <c r="C317" s="96"/>
      <c r="D317" s="104">
        <v>18636</v>
      </c>
      <c r="E317" s="148">
        <v>18636</v>
      </c>
      <c r="F317" s="97"/>
      <c r="G317" s="98">
        <f t="shared" si="30"/>
        <v>100</v>
      </c>
      <c r="H317" s="96"/>
      <c r="I317" s="147"/>
    </row>
    <row r="318" spans="1:9" ht="41.25" customHeight="1">
      <c r="A318" s="95">
        <v>5031</v>
      </c>
      <c r="B318" s="90" t="s">
        <v>165</v>
      </c>
      <c r="C318" s="91"/>
      <c r="D318" s="104">
        <v>18636</v>
      </c>
      <c r="E318" s="148">
        <v>18636</v>
      </c>
      <c r="F318" s="98"/>
      <c r="G318" s="98">
        <f t="shared" si="30"/>
        <v>100</v>
      </c>
      <c r="H318" s="91"/>
      <c r="I318" s="147"/>
    </row>
    <row r="319" spans="1:9" ht="12.75">
      <c r="A319" s="146">
        <v>6000</v>
      </c>
      <c r="B319" s="96" t="s">
        <v>94</v>
      </c>
      <c r="C319" s="91"/>
      <c r="D319" s="150">
        <f>SUM(D320:D324)</f>
        <v>1724000</v>
      </c>
      <c r="E319" s="150">
        <f>SUM(E320:E324)</f>
        <v>1715092</v>
      </c>
      <c r="F319" s="98"/>
      <c r="G319" s="97">
        <f t="shared" si="30"/>
        <v>99.48329466357309</v>
      </c>
      <c r="H319" s="91"/>
      <c r="I319" s="143">
        <f t="shared" si="32"/>
        <v>-8908</v>
      </c>
    </row>
    <row r="320" spans="1:9" ht="38.25" hidden="1">
      <c r="A320" s="93">
        <v>6010</v>
      </c>
      <c r="B320" s="137" t="s">
        <v>127</v>
      </c>
      <c r="C320" s="91"/>
      <c r="D320" s="94"/>
      <c r="E320" s="148"/>
      <c r="F320" s="98"/>
      <c r="G320" s="98" t="e">
        <f t="shared" si="30"/>
        <v>#DIV/0!</v>
      </c>
      <c r="H320" s="91"/>
      <c r="I320" s="143">
        <f t="shared" si="32"/>
        <v>0</v>
      </c>
    </row>
    <row r="321" spans="1:9" ht="51">
      <c r="A321" s="93">
        <v>6020</v>
      </c>
      <c r="B321" s="137" t="s">
        <v>96</v>
      </c>
      <c r="C321" s="91"/>
      <c r="D321" s="104">
        <v>79410</v>
      </c>
      <c r="E321" s="148">
        <v>79140</v>
      </c>
      <c r="F321" s="98"/>
      <c r="G321" s="98">
        <f t="shared" si="30"/>
        <v>99.65999244427654</v>
      </c>
      <c r="H321" s="91"/>
      <c r="I321" s="143">
        <f t="shared" si="32"/>
        <v>-270</v>
      </c>
    </row>
    <row r="322" spans="1:9" ht="12.75" customHeight="1">
      <c r="A322" s="151">
        <v>6030</v>
      </c>
      <c r="B322" s="137" t="s">
        <v>160</v>
      </c>
      <c r="C322" s="91"/>
      <c r="D322" s="152">
        <v>1537770</v>
      </c>
      <c r="E322" s="148">
        <v>1529132</v>
      </c>
      <c r="F322" s="98"/>
      <c r="G322" s="98">
        <f t="shared" si="30"/>
        <v>99.43827750573882</v>
      </c>
      <c r="H322" s="91"/>
      <c r="I322" s="143">
        <f t="shared" si="32"/>
        <v>-8638</v>
      </c>
    </row>
    <row r="323" spans="1:9" ht="25.5" hidden="1">
      <c r="A323" s="151">
        <v>6080</v>
      </c>
      <c r="B323" s="137" t="s">
        <v>138</v>
      </c>
      <c r="C323" s="91"/>
      <c r="D323" s="152"/>
      <c r="E323" s="148"/>
      <c r="F323" s="98"/>
      <c r="G323" s="98" t="e">
        <f t="shared" si="30"/>
        <v>#DIV/0!</v>
      </c>
      <c r="H323" s="91"/>
      <c r="I323" s="143"/>
    </row>
    <row r="324" spans="1:9" ht="25.5">
      <c r="A324" s="151">
        <v>6090</v>
      </c>
      <c r="B324" s="90" t="s">
        <v>98</v>
      </c>
      <c r="C324" s="91"/>
      <c r="D324" s="152">
        <v>106820</v>
      </c>
      <c r="E324" s="148">
        <v>106820</v>
      </c>
      <c r="F324" s="98"/>
      <c r="G324" s="98">
        <f t="shared" si="30"/>
        <v>100</v>
      </c>
      <c r="H324" s="91"/>
      <c r="I324" s="143"/>
    </row>
    <row r="325" spans="1:9" ht="89.25" hidden="1">
      <c r="A325" s="95">
        <v>6160</v>
      </c>
      <c r="B325" s="117" t="s">
        <v>128</v>
      </c>
      <c r="C325" s="91"/>
      <c r="D325" s="100"/>
      <c r="E325" s="155"/>
      <c r="F325" s="98"/>
      <c r="G325" s="98" t="e">
        <f t="shared" si="30"/>
        <v>#DIV/0!</v>
      </c>
      <c r="H325" s="91"/>
      <c r="I325" s="147"/>
    </row>
    <row r="326" spans="1:9" ht="12.75" hidden="1">
      <c r="A326" s="146">
        <v>6300</v>
      </c>
      <c r="B326" s="96" t="s">
        <v>129</v>
      </c>
      <c r="C326" s="96"/>
      <c r="D326" s="101">
        <f>SUM(D327+D328)</f>
        <v>0</v>
      </c>
      <c r="E326" s="150">
        <f>SUM(E327+E328)</f>
        <v>0</v>
      </c>
      <c r="F326" s="98"/>
      <c r="G326" s="98" t="e">
        <f t="shared" si="30"/>
        <v>#DIV/0!</v>
      </c>
      <c r="H326" s="91"/>
      <c r="I326" s="143">
        <f>SUM(E326-D326)</f>
        <v>0</v>
      </c>
    </row>
    <row r="327" spans="1:9" ht="25.5" hidden="1">
      <c r="A327" s="95">
        <v>6310</v>
      </c>
      <c r="B327" s="117" t="s">
        <v>130</v>
      </c>
      <c r="C327" s="91"/>
      <c r="D327" s="100"/>
      <c r="E327" s="155"/>
      <c r="F327" s="98"/>
      <c r="G327" s="98" t="e">
        <f t="shared" si="30"/>
        <v>#DIV/0!</v>
      </c>
      <c r="H327" s="91"/>
      <c r="I327" s="147">
        <f>SUM(E327-D327)</f>
        <v>0</v>
      </c>
    </row>
    <row r="328" spans="1:9" ht="51" hidden="1">
      <c r="A328" s="95">
        <v>6330</v>
      </c>
      <c r="B328" s="117" t="s">
        <v>131</v>
      </c>
      <c r="C328" s="91"/>
      <c r="D328" s="100"/>
      <c r="E328" s="155"/>
      <c r="F328" s="98"/>
      <c r="G328" s="98" t="e">
        <f t="shared" si="30"/>
        <v>#DIV/0!</v>
      </c>
      <c r="H328" s="91"/>
      <c r="I328" s="147"/>
    </row>
    <row r="329" spans="1:9" ht="12.75">
      <c r="A329" s="158" t="s">
        <v>99</v>
      </c>
      <c r="B329" s="159" t="s">
        <v>100</v>
      </c>
      <c r="C329" s="91"/>
      <c r="D329" s="138">
        <f>SUM(D331+D334+D335+D339+D330+D338+D342)</f>
        <v>43706197</v>
      </c>
      <c r="E329" s="138">
        <f>SUM(E331+E334+E335+E339+E330+E338+E342)</f>
        <v>43485312.28</v>
      </c>
      <c r="F329" s="98" t="e">
        <f>SUM(E329/C329)*100</f>
        <v>#DIV/0!</v>
      </c>
      <c r="G329" s="97">
        <f t="shared" si="30"/>
        <v>99.49461464240414</v>
      </c>
      <c r="H329" s="96">
        <f>SUM(E329-C329)</f>
        <v>43485312.28</v>
      </c>
      <c r="I329" s="143">
        <f aca="true" t="shared" si="33" ref="I329:I351">SUM(E329-D329)</f>
        <v>-220884.7199999988</v>
      </c>
    </row>
    <row r="330" spans="1:9" ht="25.5">
      <c r="A330" s="93">
        <v>7310</v>
      </c>
      <c r="B330" s="137" t="s">
        <v>251</v>
      </c>
      <c r="C330" s="91"/>
      <c r="D330" s="140">
        <v>570500</v>
      </c>
      <c r="E330" s="149">
        <v>570500</v>
      </c>
      <c r="F330" s="98"/>
      <c r="G330" s="98">
        <f t="shared" si="30"/>
        <v>100</v>
      </c>
      <c r="H330" s="96"/>
      <c r="I330" s="143"/>
    </row>
    <row r="331" spans="1:9" ht="25.5">
      <c r="A331" s="93">
        <v>7320</v>
      </c>
      <c r="B331" s="90" t="s">
        <v>178</v>
      </c>
      <c r="C331" s="91"/>
      <c r="D331" s="92">
        <f>SUM(D332+D333)</f>
        <v>17655083</v>
      </c>
      <c r="E331" s="92">
        <f>SUM(E332+E333)</f>
        <v>17596149</v>
      </c>
      <c r="F331" s="98"/>
      <c r="G331" s="98">
        <f t="shared" si="30"/>
        <v>99.66619245007232</v>
      </c>
      <c r="H331" s="91"/>
      <c r="I331" s="147">
        <f t="shared" si="33"/>
        <v>-58934</v>
      </c>
    </row>
    <row r="332" spans="1:9" ht="12.75">
      <c r="A332" s="106" t="s">
        <v>166</v>
      </c>
      <c r="B332" s="90" t="s">
        <v>170</v>
      </c>
      <c r="C332" s="91"/>
      <c r="D332" s="107">
        <f>8126931+49600</f>
        <v>8176531</v>
      </c>
      <c r="E332" s="107">
        <f>8126930+49600</f>
        <v>8176530</v>
      </c>
      <c r="F332" s="98"/>
      <c r="G332" s="98">
        <f t="shared" si="30"/>
        <v>99.99998776987454</v>
      </c>
      <c r="H332" s="91"/>
      <c r="I332" s="147">
        <f t="shared" si="33"/>
        <v>-1</v>
      </c>
    </row>
    <row r="333" spans="1:9" ht="12.75">
      <c r="A333" s="106" t="s">
        <v>167</v>
      </c>
      <c r="B333" s="90" t="s">
        <v>171</v>
      </c>
      <c r="C333" s="91"/>
      <c r="D333" s="107">
        <v>9478552</v>
      </c>
      <c r="E333" s="107">
        <v>9419619</v>
      </c>
      <c r="F333" s="98"/>
      <c r="G333" s="98">
        <f t="shared" si="30"/>
        <v>99.37824891396913</v>
      </c>
      <c r="H333" s="91"/>
      <c r="I333" s="147">
        <f t="shared" si="33"/>
        <v>-58933</v>
      </c>
    </row>
    <row r="334" spans="1:9" ht="25.5">
      <c r="A334" s="106">
        <v>7350</v>
      </c>
      <c r="B334" s="90" t="s">
        <v>270</v>
      </c>
      <c r="C334" s="91"/>
      <c r="D334" s="107">
        <v>40000</v>
      </c>
      <c r="E334" s="92">
        <v>36908</v>
      </c>
      <c r="F334" s="98"/>
      <c r="G334" s="98">
        <f t="shared" si="30"/>
        <v>92.27</v>
      </c>
      <c r="H334" s="91"/>
      <c r="I334" s="147">
        <f t="shared" si="33"/>
        <v>-3092</v>
      </c>
    </row>
    <row r="335" spans="1:9" ht="12.75">
      <c r="A335" s="106">
        <v>7360</v>
      </c>
      <c r="B335" s="90" t="s">
        <v>179</v>
      </c>
      <c r="C335" s="91"/>
      <c r="D335" s="107">
        <f>SUM(D336+D337)</f>
        <v>15262850</v>
      </c>
      <c r="E335" s="107">
        <f>SUM(E336+E337)</f>
        <v>15122924.28</v>
      </c>
      <c r="F335" s="98"/>
      <c r="G335" s="98">
        <f t="shared" si="30"/>
        <v>99.08322678923005</v>
      </c>
      <c r="H335" s="91"/>
      <c r="I335" s="147">
        <f t="shared" si="33"/>
        <v>-139925.72000000067</v>
      </c>
    </row>
    <row r="336" spans="1:9" ht="51">
      <c r="A336" s="106" t="s">
        <v>168</v>
      </c>
      <c r="B336" s="90" t="s">
        <v>172</v>
      </c>
      <c r="C336" s="91"/>
      <c r="D336" s="107">
        <v>3167848</v>
      </c>
      <c r="E336" s="107">
        <v>3143822.28</v>
      </c>
      <c r="F336" s="98"/>
      <c r="G336" s="98">
        <f t="shared" si="30"/>
        <v>99.24157598470633</v>
      </c>
      <c r="H336" s="91"/>
      <c r="I336" s="147">
        <f t="shared" si="33"/>
        <v>-24025.720000000205</v>
      </c>
    </row>
    <row r="337" spans="1:9" ht="29.25" customHeight="1">
      <c r="A337" s="106" t="s">
        <v>169</v>
      </c>
      <c r="B337" s="90" t="s">
        <v>173</v>
      </c>
      <c r="C337" s="91"/>
      <c r="D337" s="107">
        <v>12095002</v>
      </c>
      <c r="E337" s="107">
        <v>11979102</v>
      </c>
      <c r="F337" s="98"/>
      <c r="G337" s="98">
        <f t="shared" si="30"/>
        <v>99.04175294886268</v>
      </c>
      <c r="H337" s="91"/>
      <c r="I337" s="147">
        <f t="shared" si="33"/>
        <v>-115900</v>
      </c>
    </row>
    <row r="338" spans="1:9" ht="29.25" customHeight="1">
      <c r="A338" s="106">
        <v>7370</v>
      </c>
      <c r="B338" s="90" t="s">
        <v>188</v>
      </c>
      <c r="C338" s="91"/>
      <c r="D338" s="107">
        <v>559524</v>
      </c>
      <c r="E338" s="107">
        <v>558894</v>
      </c>
      <c r="F338" s="98"/>
      <c r="G338" s="98">
        <f t="shared" si="30"/>
        <v>99.88740429364961</v>
      </c>
      <c r="H338" s="91"/>
      <c r="I338" s="147">
        <f t="shared" si="33"/>
        <v>-630</v>
      </c>
    </row>
    <row r="339" spans="1:9" ht="25.5">
      <c r="A339" s="93">
        <v>7460</v>
      </c>
      <c r="B339" s="90" t="s">
        <v>189</v>
      </c>
      <c r="C339" s="91"/>
      <c r="D339" s="104">
        <f>SUM(D340+D341)</f>
        <v>8835939</v>
      </c>
      <c r="E339" s="104">
        <f>SUM(E340+E341)</f>
        <v>8817686</v>
      </c>
      <c r="F339" s="98"/>
      <c r="G339" s="98">
        <f t="shared" si="30"/>
        <v>99.79342320040915</v>
      </c>
      <c r="H339" s="91"/>
      <c r="I339" s="147">
        <f t="shared" si="33"/>
        <v>-18253</v>
      </c>
    </row>
    <row r="340" spans="1:9" ht="38.25">
      <c r="A340" s="93">
        <v>7461</v>
      </c>
      <c r="B340" s="90" t="s">
        <v>271</v>
      </c>
      <c r="C340" s="91"/>
      <c r="D340" s="104">
        <v>1352400</v>
      </c>
      <c r="E340" s="148">
        <v>1338393</v>
      </c>
      <c r="F340" s="98"/>
      <c r="G340" s="98">
        <f aca="true" t="shared" si="34" ref="G340:G351">SUM(E340/D340)*100</f>
        <v>98.96428571428572</v>
      </c>
      <c r="H340" s="96"/>
      <c r="I340" s="147">
        <f t="shared" si="33"/>
        <v>-14007</v>
      </c>
    </row>
    <row r="341" spans="1:9" ht="38.25">
      <c r="A341" s="93">
        <v>7462</v>
      </c>
      <c r="B341" s="90" t="s">
        <v>174</v>
      </c>
      <c r="C341" s="91"/>
      <c r="D341" s="104">
        <v>7483539</v>
      </c>
      <c r="E341" s="148">
        <v>7479293</v>
      </c>
      <c r="F341" s="98"/>
      <c r="G341" s="98">
        <f t="shared" si="34"/>
        <v>99.94326213840804</v>
      </c>
      <c r="H341" s="96"/>
      <c r="I341" s="147">
        <f t="shared" si="33"/>
        <v>-4246</v>
      </c>
    </row>
    <row r="342" spans="1:9" ht="12.75">
      <c r="A342" s="93">
        <v>7690</v>
      </c>
      <c r="B342" s="90" t="s">
        <v>252</v>
      </c>
      <c r="C342" s="91"/>
      <c r="D342" s="104">
        <v>782301</v>
      </c>
      <c r="E342" s="148">
        <v>782251</v>
      </c>
      <c r="F342" s="98"/>
      <c r="G342" s="98">
        <f t="shared" si="34"/>
        <v>99.99360859822498</v>
      </c>
      <c r="H342" s="96"/>
      <c r="I342" s="147">
        <f t="shared" si="33"/>
        <v>-50</v>
      </c>
    </row>
    <row r="343" spans="1:9" ht="114.75">
      <c r="A343" s="93">
        <v>7691</v>
      </c>
      <c r="B343" s="90" t="s">
        <v>263</v>
      </c>
      <c r="C343" s="91"/>
      <c r="D343" s="104">
        <v>680001</v>
      </c>
      <c r="E343" s="148">
        <v>567522</v>
      </c>
      <c r="F343" s="98"/>
      <c r="G343" s="98">
        <f t="shared" si="34"/>
        <v>83.45899491324278</v>
      </c>
      <c r="H343" s="96"/>
      <c r="I343" s="147">
        <f t="shared" si="33"/>
        <v>-112479</v>
      </c>
    </row>
    <row r="344" spans="1:9" ht="16.5" customHeight="1">
      <c r="A344" s="158" t="s">
        <v>101</v>
      </c>
      <c r="B344" s="160" t="s">
        <v>102</v>
      </c>
      <c r="C344" s="91"/>
      <c r="D344" s="105">
        <f>D345</f>
        <v>7160000</v>
      </c>
      <c r="E344" s="105">
        <f>E345</f>
        <v>7000000</v>
      </c>
      <c r="F344" s="91"/>
      <c r="G344" s="98">
        <f t="shared" si="34"/>
        <v>97.76536312849163</v>
      </c>
      <c r="H344" s="96"/>
      <c r="I344" s="143">
        <f t="shared" si="33"/>
        <v>-160000</v>
      </c>
    </row>
    <row r="345" spans="1:9" ht="25.5">
      <c r="A345" s="93">
        <v>8310</v>
      </c>
      <c r="B345" s="90" t="s">
        <v>181</v>
      </c>
      <c r="C345" s="91"/>
      <c r="D345" s="92">
        <v>7160000</v>
      </c>
      <c r="E345" s="155">
        <v>7000000</v>
      </c>
      <c r="F345" s="91"/>
      <c r="G345" s="98">
        <f t="shared" si="34"/>
        <v>97.76536312849163</v>
      </c>
      <c r="H345" s="91"/>
      <c r="I345" s="143">
        <f t="shared" si="33"/>
        <v>-160000</v>
      </c>
    </row>
    <row r="346" spans="1:9" ht="25.5">
      <c r="A346" s="93">
        <v>8311</v>
      </c>
      <c r="B346" s="90" t="s">
        <v>180</v>
      </c>
      <c r="C346" s="91"/>
      <c r="D346" s="92">
        <v>7160000</v>
      </c>
      <c r="E346" s="155">
        <v>7000000</v>
      </c>
      <c r="F346" s="91"/>
      <c r="G346" s="98">
        <f t="shared" si="34"/>
        <v>97.76536312849163</v>
      </c>
      <c r="H346" s="91"/>
      <c r="I346" s="143">
        <f t="shared" si="33"/>
        <v>-160000</v>
      </c>
    </row>
    <row r="347" spans="1:9" ht="12.75">
      <c r="A347" s="158" t="s">
        <v>113</v>
      </c>
      <c r="B347" s="159" t="s">
        <v>114</v>
      </c>
      <c r="C347" s="91"/>
      <c r="D347" s="208">
        <f>SUM(D348+D349)</f>
        <v>3015000</v>
      </c>
      <c r="E347" s="208">
        <f>SUM(E348+E349)</f>
        <v>2895817</v>
      </c>
      <c r="F347" s="96"/>
      <c r="G347" s="97">
        <f t="shared" si="34"/>
        <v>96.04699834162521</v>
      </c>
      <c r="H347" s="91"/>
      <c r="I347" s="143">
        <f t="shared" si="33"/>
        <v>-119183</v>
      </c>
    </row>
    <row r="348" spans="1:9" ht="25.5">
      <c r="A348" s="93">
        <v>9750</v>
      </c>
      <c r="B348" s="90" t="s">
        <v>264</v>
      </c>
      <c r="C348" s="91"/>
      <c r="D348" s="92">
        <v>159460</v>
      </c>
      <c r="E348" s="155">
        <v>79730</v>
      </c>
      <c r="F348" s="91"/>
      <c r="G348" s="98">
        <f t="shared" si="34"/>
        <v>50</v>
      </c>
      <c r="H348" s="91"/>
      <c r="I348" s="143">
        <f t="shared" si="33"/>
        <v>-79730</v>
      </c>
    </row>
    <row r="349" spans="1:9" ht="12.75">
      <c r="A349" s="93">
        <v>9770</v>
      </c>
      <c r="B349" s="90"/>
      <c r="C349" s="91"/>
      <c r="D349" s="92">
        <v>2855540</v>
      </c>
      <c r="E349" s="155">
        <v>2816087</v>
      </c>
      <c r="F349" s="91"/>
      <c r="G349" s="98">
        <f t="shared" si="34"/>
        <v>98.618369905517</v>
      </c>
      <c r="H349" s="91"/>
      <c r="I349" s="143">
        <f t="shared" si="33"/>
        <v>-39453</v>
      </c>
    </row>
    <row r="350" spans="1:9" ht="51">
      <c r="A350" s="93">
        <v>9800</v>
      </c>
      <c r="B350" s="90" t="s">
        <v>265</v>
      </c>
      <c r="C350" s="91"/>
      <c r="D350" s="208">
        <v>554100</v>
      </c>
      <c r="E350" s="150">
        <v>554100</v>
      </c>
      <c r="F350" s="91"/>
      <c r="G350" s="98">
        <f t="shared" si="34"/>
        <v>100</v>
      </c>
      <c r="H350" s="91"/>
      <c r="I350" s="143"/>
    </row>
    <row r="351" spans="1:9" ht="12.75">
      <c r="A351" s="95"/>
      <c r="B351" s="161" t="s">
        <v>283</v>
      </c>
      <c r="C351" s="96"/>
      <c r="D351" s="138">
        <f>SUM(D277+D294+D299+D306+D315+D319+D329+D275+D344+D348+D349+D350)</f>
        <v>63601817</v>
      </c>
      <c r="E351" s="102">
        <f>SUM(E277+E294+E299+E306+E315+E319+E329+E275+E344+E350+E348+E349)</f>
        <v>62719628.28</v>
      </c>
      <c r="F351" s="97"/>
      <c r="G351" s="97">
        <f t="shared" si="34"/>
        <v>98.6129504444818</v>
      </c>
      <c r="H351" s="96"/>
      <c r="I351" s="143">
        <f t="shared" si="33"/>
        <v>-882188.7199999988</v>
      </c>
    </row>
    <row r="352" spans="1:9" ht="25.5">
      <c r="A352" s="57"/>
      <c r="B352" s="214" t="s">
        <v>282</v>
      </c>
      <c r="D352" s="57"/>
      <c r="E352" s="96">
        <v>3467922</v>
      </c>
      <c r="G352" s="57"/>
      <c r="I352" s="57"/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03.5" customHeight="1" hidden="1"/>
    <row r="360" ht="12.75" hidden="1"/>
    <row r="361" ht="12.75" hidden="1"/>
    <row r="362" spans="1:9" ht="13.5" hidden="1">
      <c r="A362" s="56"/>
      <c r="B362" s="46"/>
      <c r="C362" s="47"/>
      <c r="D362" s="58"/>
      <c r="E362" s="59"/>
      <c r="F362" s="47"/>
      <c r="G362" s="58"/>
      <c r="H362" s="47"/>
      <c r="I362" s="58"/>
    </row>
    <row r="363" spans="1:9" ht="13.5" hidden="1">
      <c r="A363" s="57"/>
      <c r="B363" s="55"/>
      <c r="C363" s="8"/>
      <c r="D363" s="57"/>
      <c r="E363" s="57"/>
      <c r="F363" s="7"/>
      <c r="G363" s="57"/>
      <c r="H363" s="7"/>
      <c r="I363" s="57"/>
    </row>
    <row r="364" spans="1:9" ht="13.5" hidden="1">
      <c r="A364" s="7"/>
      <c r="B364" s="60"/>
      <c r="C364" s="8"/>
      <c r="D364" s="7"/>
      <c r="E364" s="7"/>
      <c r="F364" s="7"/>
      <c r="G364" s="7"/>
      <c r="H364" s="7"/>
      <c r="I364" s="7"/>
    </row>
    <row r="365" spans="1:9" ht="13.5">
      <c r="A365" s="7"/>
      <c r="B365" s="60"/>
      <c r="C365" s="8"/>
      <c r="D365" s="7"/>
      <c r="E365" s="7"/>
      <c r="F365" s="7"/>
      <c r="G365" s="7"/>
      <c r="H365" s="7"/>
      <c r="I365" s="7"/>
    </row>
    <row r="366" spans="1:9" ht="13.5">
      <c r="A366" s="7"/>
      <c r="B366" s="60"/>
      <c r="C366" s="8"/>
      <c r="D366" s="7"/>
      <c r="E366" s="7"/>
      <c r="F366" s="7"/>
      <c r="G366" s="7"/>
      <c r="H366" s="7"/>
      <c r="I366" s="7"/>
    </row>
    <row r="367" spans="1:9" ht="15">
      <c r="A367" s="7"/>
      <c r="B367" s="71" t="s">
        <v>175</v>
      </c>
      <c r="C367" s="47"/>
      <c r="D367" s="47"/>
      <c r="E367" s="47"/>
      <c r="F367" s="47"/>
      <c r="G367" s="72" t="s">
        <v>176</v>
      </c>
      <c r="H367" s="47"/>
      <c r="I367" s="48"/>
    </row>
  </sheetData>
  <sheetProtection selectLockedCells="1" selectUnlockedCells="1"/>
  <mergeCells count="38">
    <mergeCell ref="F22:G22"/>
    <mergeCell ref="H22:I22"/>
    <mergeCell ref="F23:F30"/>
    <mergeCell ref="G2:H2"/>
    <mergeCell ref="G3:H3"/>
    <mergeCell ref="G4:H4"/>
    <mergeCell ref="G5:H5"/>
    <mergeCell ref="A17:I17"/>
    <mergeCell ref="E134:E135"/>
    <mergeCell ref="F134:G134"/>
    <mergeCell ref="H134:I134"/>
    <mergeCell ref="A18:I18"/>
    <mergeCell ref="A19:I19"/>
    <mergeCell ref="A22:A30"/>
    <mergeCell ref="B22:B30"/>
    <mergeCell ref="C22:C30"/>
    <mergeCell ref="D22:D30"/>
    <mergeCell ref="E22:E30"/>
    <mergeCell ref="A134:A135"/>
    <mergeCell ref="B134:B135"/>
    <mergeCell ref="C134:C135"/>
    <mergeCell ref="D134:D135"/>
    <mergeCell ref="G105:H105"/>
    <mergeCell ref="G23:G30"/>
    <mergeCell ref="H23:H30"/>
    <mergeCell ref="I23:I30"/>
    <mergeCell ref="A103:I104"/>
    <mergeCell ref="D105:D106"/>
    <mergeCell ref="E105:E106"/>
    <mergeCell ref="B105:B106"/>
    <mergeCell ref="A105:A106"/>
    <mergeCell ref="C272:C273"/>
    <mergeCell ref="G271:G272"/>
    <mergeCell ref="I271:I272"/>
    <mergeCell ref="A271:A273"/>
    <mergeCell ref="B271:B273"/>
    <mergeCell ref="D271:D273"/>
    <mergeCell ref="E271:E273"/>
  </mergeCells>
  <printOptions horizontalCentered="1"/>
  <pageMargins left="0.7875" right="0.7875" top="0.39375" bottom="0.39375" header="0.5118055555555555" footer="0.5118055555555555"/>
  <pageSetup horizontalDpi="300" verticalDpi="300" orientation="portrait" paperSize="9" scale="79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2022-02-08T12:07:25Z</cp:lastPrinted>
  <dcterms:created xsi:type="dcterms:W3CDTF">2018-12-03T09:29:45Z</dcterms:created>
  <dcterms:modified xsi:type="dcterms:W3CDTF">2022-02-10T07:47:47Z</dcterms:modified>
  <cp:category/>
  <cp:version/>
  <cp:contentType/>
  <cp:contentStatus/>
</cp:coreProperties>
</file>