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25" windowWidth="15480" windowHeight="10320" activeTab="0"/>
  </bookViews>
  <sheets>
    <sheet name="дод.2" sheetId="1" r:id="rId1"/>
  </sheets>
  <definedNames>
    <definedName name="_xlfn.AGGREGATE" hidden="1">#NAME?</definedName>
    <definedName name="_xlnm.Print_Titles" localSheetId="0">'дод.2'!$4:$6</definedName>
    <definedName name="_xlnm.Print_Area" localSheetId="0">'дод.2'!$A$1:$S$77</definedName>
  </definedNames>
  <calcPr fullCalcOnLoad="1"/>
</workbook>
</file>

<file path=xl/sharedStrings.xml><?xml version="1.0" encoding="utf-8"?>
<sst xmlns="http://schemas.openxmlformats.org/spreadsheetml/2006/main" count="181" uniqueCount="146">
  <si>
    <t>1010</t>
  </si>
  <si>
    <t>1090</t>
  </si>
  <si>
    <t>0490</t>
  </si>
  <si>
    <t>0828</t>
  </si>
  <si>
    <t>0620</t>
  </si>
  <si>
    <t>0824</t>
  </si>
  <si>
    <t>Компенсаційні виплати на пільговий проїзд окремих категорій громадян на залізничному транспорті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</si>
  <si>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</si>
  <si>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0456</t>
  </si>
  <si>
    <t>Здійснення заходів та реалізація проектів на виконання Державної цільової соціальної програми "Молодь України"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</si>
  <si>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</si>
  <si>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</si>
  <si>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</si>
  <si>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</si>
  <si>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</si>
  <si>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</si>
  <si>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</si>
  <si>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</si>
  <si>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</si>
  <si>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</si>
  <si>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>0100000</t>
  </si>
  <si>
    <t>бюджет розвитку</t>
  </si>
  <si>
    <t xml:space="preserve">Всього </t>
  </si>
  <si>
    <t>0731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</si>
  <si>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</si>
  <si>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</si>
  <si>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</si>
  <si>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1020</t>
  </si>
  <si>
    <t>1030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</si>
  <si>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</si>
  <si>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</si>
  <si>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</si>
  <si>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0763</t>
  </si>
  <si>
    <t>0921</t>
  </si>
  <si>
    <t>0960</t>
  </si>
  <si>
    <t>0990</t>
  </si>
  <si>
    <t>Утримання та навчально-тренувальна робота комунальних дитячо-юнацьких спортивних шкіл</t>
  </si>
  <si>
    <t>1070</t>
  </si>
  <si>
    <t>0110150</t>
  </si>
  <si>
    <t>0150</t>
  </si>
  <si>
    <t>Надання інших пільг окремим категоріям громадян відповідно до законодавства</t>
  </si>
  <si>
    <t>Забезпечення діяльності бібліотек</t>
  </si>
  <si>
    <t>Забезпечення діяльності музеїв і виставок</t>
  </si>
  <si>
    <t>0600000</t>
  </si>
  <si>
    <t>0610000</t>
  </si>
  <si>
    <t>0615031</t>
  </si>
  <si>
    <t>0800000</t>
  </si>
  <si>
    <t>0810000</t>
  </si>
  <si>
    <t>0813031</t>
  </si>
  <si>
    <t>0813032</t>
  </si>
  <si>
    <t>0813035</t>
  </si>
  <si>
    <t>0813033</t>
  </si>
  <si>
    <t>Компенсаційні виплати на пільговий проїзд автомобільним транспортом окремим категоріям громадян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</si>
  <si>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</si>
  <si>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</si>
  <si>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Інші заходи у сфері соціального захисту і соціального забезпечення</t>
  </si>
  <si>
    <t>0813242</t>
  </si>
  <si>
    <t>0829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</si>
  <si>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</si>
  <si>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</si>
  <si>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0726</t>
  </si>
  <si>
    <t>Забезпечення діяльності палаців i будинків культури, клубів, центрів дозвілля та iнших клубних закладів</t>
  </si>
  <si>
    <t>Інша діяльність у сфері житлово-комунального господарства</t>
  </si>
  <si>
    <t>0640</t>
  </si>
  <si>
    <t>0117680</t>
  </si>
  <si>
    <t>Код Функціональної класифікації видатків та кредитування бюджету</t>
  </si>
  <si>
    <t>Забезпечення діяльності інших закладів у сфері освіти</t>
  </si>
  <si>
    <t>Інші програми та заходи у сфері освіти</t>
  </si>
  <si>
    <t>Первинна медична допомога населенню, що надається центрами первинної медичної (медико-санірної) допомоги</t>
  </si>
  <si>
    <t>усього</t>
  </si>
  <si>
    <t>у тому числі бюджет розвитку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</si>
  <si>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</si>
  <si>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</si>
  <si>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Централізовані заходи з лікування онкологічних хворих</t>
  </si>
  <si>
    <t>1013131</t>
  </si>
  <si>
    <t>1015011</t>
  </si>
  <si>
    <t>1015012</t>
  </si>
  <si>
    <t>(грн.)</t>
  </si>
  <si>
    <t>Надання позашкільної освіти закладами  позашкільними освіти, заходи із позашкільної роботи з дітьми</t>
  </si>
  <si>
    <t>(код бюджету)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</si>
  <si>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</si>
  <si>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r>
      <t xml:space="preserve">Зміївська міська рада </t>
    </r>
    <r>
      <rPr>
        <i/>
        <sz val="11"/>
        <rFont val="Times New Roman"/>
        <family val="1"/>
      </rPr>
      <t>(головний розпорядник)</t>
    </r>
  </si>
  <si>
    <r>
      <t xml:space="preserve">Зміївська міська рада </t>
    </r>
    <r>
      <rPr>
        <i/>
        <sz val="11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</si>
  <si>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Багатопрофільна стаціонарна медична допомога населенню</t>
  </si>
  <si>
    <r>
      <t xml:space="preserve">Відділ освіти Зміївської міської ради </t>
    </r>
    <r>
      <rPr>
        <i/>
        <sz val="11"/>
        <color indexed="8"/>
        <rFont val="Times New Roman"/>
        <family val="1"/>
      </rPr>
      <t>(головний розпорядник)</t>
    </r>
  </si>
  <si>
    <r>
      <t xml:space="preserve">Відділ освіти Зміївської міської ради </t>
    </r>
    <r>
      <rPr>
        <i/>
        <sz val="11"/>
        <color indexed="8"/>
        <rFont val="Times New Roman"/>
        <family val="1"/>
      </rPr>
      <t>(відповідальний виконавець)</t>
    </r>
  </si>
  <si>
    <r>
      <t xml:space="preserve">Управління соціального захисту населення Зміївської міської ради </t>
    </r>
    <r>
      <rPr>
        <i/>
        <sz val="11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</si>
  <si>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0611010</t>
  </si>
  <si>
    <t>0610160</t>
  </si>
  <si>
    <t>0910</t>
  </si>
  <si>
    <t>0160</t>
  </si>
  <si>
    <t>Керівництво і управління у відповідній сфері у містах  (місті Києві), селищах, селах, об"єднаних  територіальних громадах</t>
  </si>
  <si>
    <t>Надання дошкільної освіти</t>
  </si>
  <si>
    <t>0810160</t>
  </si>
  <si>
    <t>3710160</t>
  </si>
  <si>
    <t>1015061</t>
  </si>
  <si>
    <t>1010160</t>
  </si>
  <si>
    <t>0112010</t>
  </si>
  <si>
    <t>0112111</t>
  </si>
  <si>
    <t>0112145</t>
  </si>
  <si>
    <t>0116030</t>
  </si>
  <si>
    <t>0116090</t>
  </si>
  <si>
    <t xml:space="preserve">Організація благоустрою населених пунктів </t>
  </si>
  <si>
    <t>Утримання та розвиток автомобільних доріг та дорожньої інфраструктури за рахунок коштів місцевого бюджету</t>
  </si>
  <si>
    <t xml:space="preserve">Членські внески до асоціацій органів місцевого самоврядування </t>
  </si>
  <si>
    <t>0813104</t>
  </si>
  <si>
    <t>0813140</t>
  </si>
  <si>
    <t>Забезаечення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</si>
  <si>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0118311</t>
  </si>
  <si>
    <t>0511</t>
  </si>
  <si>
    <t>Охорона та раціональне використання природних ресурсів</t>
  </si>
  <si>
    <t>0611021</t>
  </si>
  <si>
    <t>0611031</t>
  </si>
  <si>
    <t>0922</t>
  </si>
  <si>
    <t>0611070</t>
  </si>
  <si>
    <t>0611152</t>
  </si>
  <si>
    <t>Забезпечення діяльності інклюзивно-ресурсних центрів за рахунок освітньої субвенції</t>
  </si>
  <si>
    <t>0611151</t>
  </si>
  <si>
    <t>Забезпечення діяльності інклюзивно-ресурсних центрів за рахунок коштів місцевого бюджету</t>
  </si>
  <si>
    <t>0611160</t>
  </si>
  <si>
    <t xml:space="preserve">Забезпечення діяльності центрів професійного розвитку педагогічних працівників </t>
  </si>
  <si>
    <t>0611141</t>
  </si>
  <si>
    <t>0611142</t>
  </si>
  <si>
    <r>
      <t xml:space="preserve">Управління соціального захисту населення Зміївської міської ради </t>
    </r>
    <r>
      <rPr>
        <i/>
        <sz val="11"/>
        <rFont val="Times New Roman"/>
        <family val="1"/>
      </rPr>
      <t>(головний розпорядник)</t>
    </r>
  </si>
  <si>
    <r>
      <t xml:space="preserve">Фінансове управління Зміївської міської ради </t>
    </r>
    <r>
      <rPr>
        <i/>
        <sz val="11"/>
        <rFont val="Times New Roman"/>
        <family val="1"/>
      </rPr>
      <t>(головний розпорядник)</t>
    </r>
  </si>
  <si>
    <r>
      <t>Фінансове управління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Зміївської міської ради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(відповідальний виконавець)</t>
    </r>
  </si>
  <si>
    <t>0117461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</si>
  <si>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</si>
  <si>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</si>
  <si>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1016030</t>
  </si>
  <si>
    <t>0117370</t>
  </si>
  <si>
    <t>Реалізація інших заходів щодо соціально-економічного розвитку територій</t>
  </si>
  <si>
    <t xml:space="preserve">Надання спеціалізованої освіти мистецькими школами </t>
  </si>
  <si>
    <t>0613230</t>
  </si>
  <si>
    <t xml:space="preserve">                                                                  Міський  голова                                                                                                                  Павло ГОЛОДНІКОВ</t>
  </si>
  <si>
    <t>РОЗПОДІЛ
видатків бюджету Зміївської міської територіальної громади на 2023 рік</t>
  </si>
  <si>
    <t>0133</t>
  </si>
  <si>
    <t>Резервний фонд місцевого бюджету</t>
  </si>
  <si>
    <t>за рахунок освітньої субвенції 2023 року</t>
  </si>
  <si>
    <r>
      <t>Видатки, пов</t>
    </r>
    <r>
      <rPr>
        <sz val="11"/>
        <rFont val="Arial Cyr"/>
        <family val="0"/>
      </rPr>
      <t>′</t>
    </r>
    <r>
      <rPr>
        <sz val="11"/>
        <rFont val="Times New Roman"/>
        <family val="1"/>
      </rPr>
      <t>язані з наданням підтримки внутрішньо переміщеним та/або евакуйованим особам у зв</t>
    </r>
    <r>
      <rPr>
        <sz val="11"/>
        <rFont val="Arial Cyr"/>
        <family val="0"/>
      </rPr>
      <t>′</t>
    </r>
    <r>
      <rPr>
        <sz val="11"/>
        <rFont val="Times New Roman"/>
        <family val="1"/>
      </rPr>
      <t xml:space="preserve">язку із введенням воєнного стану </t>
    </r>
  </si>
  <si>
    <r>
      <t>Надання пільг окремим категорім громадян з оплати послуг зв</t>
    </r>
    <r>
      <rPr>
        <sz val="11"/>
        <rFont val="Arial Cyr"/>
        <family val="0"/>
      </rPr>
      <t>′</t>
    </r>
    <r>
      <rPr>
        <sz val="11"/>
        <rFont val="Times New Roman"/>
        <family val="1"/>
      </rPr>
      <t xml:space="preserve">зку </t>
    </r>
  </si>
  <si>
    <r>
      <t xml:space="preserve">Відділ культури, молоді, спорту та туризму Зміївської міської ради </t>
    </r>
    <r>
      <rPr>
        <i/>
        <sz val="11"/>
        <rFont val="Times New Roman"/>
        <family val="1"/>
      </rPr>
      <t>(головний розпорядник)</t>
    </r>
  </si>
  <si>
    <r>
      <t xml:space="preserve">Відділ культури, молоді, спорту та туризму Зміївської міської ради </t>
    </r>
    <r>
      <rPr>
        <i/>
        <sz val="11"/>
        <rFont val="Times New Roman"/>
        <family val="1"/>
      </rPr>
      <t xml:space="preserve">(відповідальний виконавець) </t>
    </r>
  </si>
  <si>
    <t>Надання загальної середньої освіти закладами загальної середньої освіти за рахунок коштів місцевого бюджету</t>
  </si>
  <si>
    <t xml:space="preserve">Надання загальної середньої освіти закладами загальної середньої освіти за рахунок освітньої субвенції </t>
  </si>
  <si>
    <t>Додаток 2
до рішення міської  ради
від 30 грудня 2022 року №2610-XXXVІ-VIІІ 
( ХХХVІ сесія VIІІ скликання)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</si>
</sst>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_-* #,##0\ _₽_-;\-* #,##0\ _₽_-;_-* &quot;-&quot;\ _₽_-;_-@_-"/>
    <numFmt numFmtId="167" formatCode="_-* #,##0.00\ _₽_-;\-* #,##0.00\ _₽_-;_-* &quot;-&quot;??\ _₽_-;_-@_-"/>
    <numFmt numFmtId="168" formatCode="#,##0&quot;₴&quot;;\-#,##0&quot;₴&quot;"/>
    <numFmt numFmtId="169" formatCode="#,##0&quot;₴&quot;;[Red]\-#,##0&quot;₴&quot;"/>
    <numFmt numFmtId="170" formatCode="#,##0.00&quot;₴&quot;;\-#,##0.00&quot;₴&quot;"/>
    <numFmt numFmtId="171" formatCode="#,##0.00&quot;₴&quot;;[Red]\-#,##0.00&quot;₴&quot;"/>
    <numFmt numFmtId="172" formatCode="_-* #,##0&quot;₴&quot;_-;\-* #,##0&quot;₴&quot;_-;_-* &quot;-&quot;&quot;₴&quot;_-;_-@_-"/>
    <numFmt numFmtId="173" formatCode="_-* #,##0_₴_-;\-* #,##0_₴_-;_-* &quot;-&quot;_₴_-;_-@_-"/>
    <numFmt numFmtId="174" formatCode="_-* #,##0.00&quot;₴&quot;_-;\-* #,##0.00&quot;₴&quot;_-;_-* &quot;-&quot;??&quot;₴&quot;_-;_-@_-"/>
    <numFmt numFmtId="175" formatCode="_-* #,##0.00_₴_-;\-* #,##0.00_₴_-;_-* &quot;-&quot;??_₴_-;_-@_-"/>
    <numFmt numFmtId="176" formatCode="#,##0\ &quot;грн.&quot;;\-#,##0\ &quot;грн.&quot;"/>
    <numFmt numFmtId="177" formatCode="#,##0\ &quot;грн.&quot;;[Red]\-#,##0\ &quot;грн.&quot;"/>
    <numFmt numFmtId="178" formatCode="#,##0.00\ &quot;грн.&quot;;\-#,##0.00\ &quot;грн.&quot;"/>
    <numFmt numFmtId="179" formatCode="#,##0.00\ &quot;грн.&quot;;[Red]\-#,##0.00\ &quot;грн.&quot;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* #,##0;* \-#,##0;* &quot;-&quot;;@"/>
    <numFmt numFmtId="193" formatCode="* #,##0.00;* \-#,##0.00;* &quot;-&quot;??;@"/>
    <numFmt numFmtId="194" formatCode="* _-#,##0&quot;р.&quot;;* \-#,##0&quot;р.&quot;;* _-&quot;-&quot;&quot;р.&quot;;@"/>
    <numFmt numFmtId="195" formatCode="* _-#,##0.00&quot;р.&quot;;* \-#,##0.00&quot;р.&quot;;* _-&quot;-&quot;??&quot;р.&quot;;@"/>
    <numFmt numFmtId="196" formatCode="#,##0.0"/>
    <numFmt numFmtId="197" formatCode="#,##0_ ;[Red]\-#,##0\ "/>
    <numFmt numFmtId="198" formatCode="#,##0.0_ ;[Red]\-#,##0.0\ "/>
    <numFmt numFmtId="199" formatCode="0.0"/>
    <numFmt numFmtId="200" formatCode="0.0000"/>
    <numFmt numFmtId="201" formatCode="#,##0.0000"/>
    <numFmt numFmtId="202" formatCode="00000000000"/>
    <numFmt numFmtId="203" formatCode="&quot;Так&quot;;&quot;Так&quot;;&quot;Ні&quot;"/>
    <numFmt numFmtId="204" formatCode="&quot;Істина&quot;;&quot;Істина&quot;;&quot;Хибність&quot;"/>
    <numFmt numFmtId="205" formatCode="&quot;Увімк&quot;;&quot;Увімк&quot;;&quot;Вимк&quot;"/>
    <numFmt numFmtId="206" formatCode="[$-FC19]d\ mmmm\ yyyy\ &quot;г.&quot;"/>
    <numFmt numFmtId="207" formatCode="&quot;True&quot;;&quot;True&quot;;&quot;False&quot;"/>
    <numFmt numFmtId="208" formatCode="[$¥€-2]\ ###,000_);[Red]\([$€-2]\ ###,000\)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00000"/>
  </numFmts>
  <fonts count="4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1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2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6" fillId="6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10" fillId="0" borderId="6" applyNumberFormat="0" applyFill="0" applyAlignment="0" applyProtection="0"/>
    <xf numFmtId="0" fontId="13" fillId="0" borderId="7" applyNumberFormat="0" applyFill="0" applyAlignment="0" applyProtection="0"/>
    <xf numFmtId="0" fontId="11" fillId="25" borderId="8" applyNumberFormat="0" applyAlignment="0" applyProtection="0"/>
    <xf numFmtId="0" fontId="11" fillId="25" borderId="8" applyNumberFormat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46" fillId="26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10" applyNumberFormat="0" applyFont="0" applyAlignment="0" applyProtection="0"/>
    <xf numFmtId="0" fontId="0" fillId="10" borderId="10" applyNumberFormat="0" applyFont="0" applyAlignment="0" applyProtection="0"/>
    <xf numFmtId="195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1" applyNumberFormat="0" applyFill="0" applyAlignment="0" applyProtection="0"/>
    <xf numFmtId="0" fontId="47" fillId="13" borderId="0" applyNumberFormat="0" applyBorder="0" applyAlignment="0" applyProtection="0"/>
    <xf numFmtId="0" fontId="20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0" fillId="26" borderId="13" xfId="0" applyNumberFormat="1" applyFont="1" applyFill="1" applyBorder="1" applyAlignment="1" applyProtection="1">
      <alignment/>
      <protection/>
    </xf>
    <xf numFmtId="0" fontId="0" fillId="26" borderId="14" xfId="0" applyNumberFormat="1" applyFont="1" applyFill="1" applyBorder="1" applyAlignment="1" applyProtection="1">
      <alignment/>
      <protection/>
    </xf>
    <xf numFmtId="0" fontId="0" fillId="26" borderId="15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Alignment="1" applyProtection="1">
      <alignment vertical="center"/>
      <protection/>
    </xf>
    <xf numFmtId="49" fontId="26" fillId="26" borderId="16" xfId="0" applyNumberFormat="1" applyFont="1" applyFill="1" applyBorder="1" applyAlignment="1">
      <alignment horizontal="center" vertical="center" wrapText="1"/>
    </xf>
    <xf numFmtId="0" fontId="26" fillId="26" borderId="16" xfId="0" applyFont="1" applyFill="1" applyBorder="1" applyAlignment="1">
      <alignment horizontal="justify" vertical="center" wrapText="1"/>
    </xf>
    <xf numFmtId="0" fontId="0" fillId="26" borderId="0" xfId="0" applyFont="1" applyFill="1" applyAlignment="1">
      <alignment vertical="center"/>
    </xf>
    <xf numFmtId="49" fontId="27" fillId="26" borderId="16" xfId="0" applyNumberFormat="1" applyFont="1" applyFill="1" applyBorder="1" applyAlignment="1">
      <alignment horizontal="center" vertical="center" wrapText="1"/>
    </xf>
    <xf numFmtId="0" fontId="26" fillId="26" borderId="16" xfId="0" applyFont="1" applyFill="1" applyBorder="1" applyAlignment="1">
      <alignment horizontal="center" vertical="center" wrapText="1"/>
    </xf>
    <xf numFmtId="0" fontId="27" fillId="26" borderId="16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 shrinkToFit="1"/>
    </xf>
    <xf numFmtId="49" fontId="27" fillId="0" borderId="16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 applyProtection="1">
      <alignment horizontal="center" vertical="center"/>
      <protection/>
    </xf>
    <xf numFmtId="0" fontId="27" fillId="0" borderId="16" xfId="0" applyFont="1" applyBorder="1" applyAlignment="1">
      <alignment horizontal="left" vertical="center" wrapText="1" shrinkToFit="1"/>
    </xf>
    <xf numFmtId="0" fontId="27" fillId="0" borderId="16" xfId="0" applyFont="1" applyBorder="1" applyAlignment="1">
      <alignment horizontal="justify" wrapText="1"/>
    </xf>
    <xf numFmtId="49" fontId="26" fillId="0" borderId="16" xfId="0" applyNumberFormat="1" applyFont="1" applyFill="1" applyBorder="1" applyAlignment="1">
      <alignment horizontal="center" vertical="center" wrapText="1"/>
    </xf>
    <xf numFmtId="0" fontId="26" fillId="26" borderId="16" xfId="0" applyFont="1" applyFill="1" applyBorder="1" applyAlignment="1" applyProtection="1">
      <alignment horizontal="justify" vertical="center" wrapText="1"/>
      <protection locked="0"/>
    </xf>
    <xf numFmtId="0" fontId="27" fillId="0" borderId="16" xfId="0" applyFont="1" applyFill="1" applyBorder="1" applyAlignment="1" applyProtection="1">
      <alignment horizontal="left" vertical="center" wrapText="1"/>
      <protection locked="0"/>
    </xf>
    <xf numFmtId="0" fontId="32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16" xfId="0" applyNumberFormat="1" applyFont="1" applyBorder="1" applyAlignment="1" applyProtection="1">
      <alignment vertical="center" wrapText="1"/>
      <protection locked="0"/>
    </xf>
    <xf numFmtId="0" fontId="27" fillId="0" borderId="16" xfId="0" applyFont="1" applyBorder="1" applyAlignment="1" applyProtection="1">
      <alignment horizontal="left" vertical="center" wrapText="1"/>
      <protection locked="0"/>
    </xf>
    <xf numFmtId="0" fontId="26" fillId="26" borderId="16" xfId="0" applyFont="1" applyFill="1" applyBorder="1" applyAlignment="1" applyProtection="1">
      <alignment vertical="center" wrapText="1"/>
      <protection locked="0"/>
    </xf>
    <xf numFmtId="0" fontId="31" fillId="0" borderId="16" xfId="105" applyFont="1" applyFill="1" applyBorder="1" applyAlignment="1" applyProtection="1">
      <alignment horizontal="left" vertical="center" wrapText="1"/>
      <protection locked="0"/>
    </xf>
    <xf numFmtId="0" fontId="27" fillId="0" borderId="16" xfId="0" applyFont="1" applyBorder="1" applyAlignment="1" applyProtection="1">
      <alignment horizontal="justify" wrapText="1"/>
      <protection locked="0"/>
    </xf>
    <xf numFmtId="0" fontId="26" fillId="0" borderId="16" xfId="0" applyFont="1" applyBorder="1" applyAlignment="1" applyProtection="1">
      <alignment horizontal="left" vertical="center" wrapText="1"/>
      <protection locked="0"/>
    </xf>
    <xf numFmtId="3" fontId="28" fillId="26" borderId="16" xfId="95" applyNumberFormat="1" applyFont="1" applyFill="1" applyBorder="1">
      <alignment vertical="top"/>
      <protection/>
    </xf>
    <xf numFmtId="3" fontId="28" fillId="26" borderId="16" xfId="95" applyNumberFormat="1" applyFont="1" applyFill="1" applyBorder="1" applyAlignment="1">
      <alignment vertical="center"/>
      <protection/>
    </xf>
    <xf numFmtId="3" fontId="29" fillId="26" borderId="16" xfId="95" applyNumberFormat="1" applyFont="1" applyFill="1" applyBorder="1">
      <alignment vertical="top"/>
      <protection/>
    </xf>
    <xf numFmtId="3" fontId="29" fillId="26" borderId="16" xfId="95" applyNumberFormat="1" applyFont="1" applyFill="1" applyBorder="1" applyAlignment="1">
      <alignment vertical="center" wrapText="1"/>
      <protection/>
    </xf>
    <xf numFmtId="3" fontId="34" fillId="26" borderId="16" xfId="95" applyNumberFormat="1" applyFont="1" applyFill="1" applyBorder="1">
      <alignment vertical="top"/>
      <protection/>
    </xf>
    <xf numFmtId="49" fontId="27" fillId="0" borderId="16" xfId="0" applyNumberFormat="1" applyFont="1" applyBorder="1" applyAlignment="1" applyProtection="1">
      <alignment horizontal="justify" vertical="center" wrapText="1"/>
      <protection locked="0"/>
    </xf>
    <xf numFmtId="3" fontId="0" fillId="26" borderId="16" xfId="95" applyNumberFormat="1" applyFont="1" applyFill="1" applyBorder="1">
      <alignment vertical="top"/>
      <protection/>
    </xf>
    <xf numFmtId="49" fontId="27" fillId="0" borderId="16" xfId="0" applyNumberFormat="1" applyFont="1" applyBorder="1" applyAlignment="1" applyProtection="1">
      <alignment wrapText="1"/>
      <protection locked="0"/>
    </xf>
    <xf numFmtId="0" fontId="27" fillId="0" borderId="16" xfId="0" applyFont="1" applyBorder="1" applyAlignment="1" applyProtection="1">
      <alignment horizontal="justify" vertical="center" wrapText="1"/>
      <protection locked="0"/>
    </xf>
    <xf numFmtId="0" fontId="27" fillId="0" borderId="16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justify" vertical="center" wrapText="1"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right" vertical="center"/>
      <protection/>
    </xf>
    <xf numFmtId="0" fontId="27" fillId="0" borderId="16" xfId="0" applyNumberFormat="1" applyFont="1" applyFill="1" applyBorder="1" applyAlignment="1" applyProtection="1">
      <alignment horizontal="center" vertical="center"/>
      <protection/>
    </xf>
    <xf numFmtId="0" fontId="27" fillId="0" borderId="16" xfId="0" applyFont="1" applyFill="1" applyBorder="1" applyAlignment="1">
      <alignment horizontal="center" vertical="center"/>
    </xf>
    <xf numFmtId="3" fontId="36" fillId="26" borderId="16" xfId="0" applyNumberFormat="1" applyFont="1" applyFill="1" applyBorder="1" applyAlignment="1">
      <alignment vertical="justify"/>
    </xf>
    <xf numFmtId="0" fontId="31" fillId="0" borderId="16" xfId="0" applyFont="1" applyBorder="1" applyAlignment="1">
      <alignment horizontal="justify" vertical="center" wrapText="1"/>
    </xf>
    <xf numFmtId="0" fontId="35" fillId="26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 horizontal="center" wrapText="1"/>
      <protection/>
    </xf>
    <xf numFmtId="0" fontId="31" fillId="0" borderId="16" xfId="0" applyFont="1" applyFill="1" applyBorder="1" applyAlignment="1" applyProtection="1">
      <alignment horizontal="justify" vertical="center" wrapText="1"/>
      <protection locked="0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26" borderId="0" xfId="0" applyNumberFormat="1" applyFont="1" applyFill="1" applyBorder="1" applyAlignment="1" applyProtection="1">
      <alignment vertical="center" wrapText="1"/>
      <protection/>
    </xf>
    <xf numFmtId="3" fontId="0" fillId="26" borderId="0" xfId="0" applyNumberFormat="1" applyFont="1" applyFill="1" applyBorder="1" applyAlignment="1" applyProtection="1">
      <alignment horizontal="left" vertical="center" wrapText="1"/>
      <protection/>
    </xf>
    <xf numFmtId="1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16" xfId="0" applyFont="1" applyBorder="1" applyAlignment="1">
      <alignment horizontal="justify" vertical="justify" wrapText="1"/>
    </xf>
    <xf numFmtId="3" fontId="26" fillId="26" borderId="16" xfId="0" applyNumberFormat="1" applyFont="1" applyFill="1" applyBorder="1" applyAlignment="1">
      <alignment vertical="justify"/>
    </xf>
    <xf numFmtId="3" fontId="35" fillId="26" borderId="16" xfId="95" applyNumberFormat="1" applyFont="1" applyFill="1" applyBorder="1">
      <alignment vertical="top"/>
      <protection/>
    </xf>
    <xf numFmtId="0" fontId="26" fillId="26" borderId="0" xfId="0" applyFont="1" applyFill="1" applyBorder="1" applyAlignment="1">
      <alignment horizontal="center" vertical="center" wrapText="1"/>
    </xf>
    <xf numFmtId="0" fontId="27" fillId="26" borderId="0" xfId="0" applyFont="1" applyFill="1" applyBorder="1" applyAlignment="1">
      <alignment horizontal="center" vertical="center" wrapText="1"/>
    </xf>
    <xf numFmtId="49" fontId="27" fillId="26" borderId="0" xfId="0" applyNumberFormat="1" applyFont="1" applyFill="1" applyBorder="1" applyAlignment="1">
      <alignment horizontal="center" vertical="center" wrapText="1"/>
    </xf>
    <xf numFmtId="0" fontId="26" fillId="26" borderId="0" xfId="0" applyFont="1" applyFill="1" applyBorder="1" applyAlignment="1">
      <alignment horizontal="justify" vertical="center" wrapText="1"/>
    </xf>
    <xf numFmtId="3" fontId="36" fillId="26" borderId="0" xfId="0" applyNumberFormat="1" applyFont="1" applyFill="1" applyBorder="1" applyAlignment="1">
      <alignment vertical="justify"/>
    </xf>
    <xf numFmtId="3" fontId="26" fillId="26" borderId="0" xfId="0" applyNumberFormat="1" applyFont="1" applyFill="1" applyBorder="1" applyAlignment="1">
      <alignment vertical="justify"/>
    </xf>
    <xf numFmtId="3" fontId="28" fillId="26" borderId="0" xfId="95" applyNumberFormat="1" applyFont="1" applyFill="1" applyBorder="1">
      <alignment vertical="top"/>
      <protection/>
    </xf>
    <xf numFmtId="0" fontId="27" fillId="0" borderId="16" xfId="0" applyFont="1" applyFill="1" applyBorder="1" applyAlignment="1" applyProtection="1">
      <alignment horizontal="justify" vertical="center" wrapText="1"/>
      <protection locked="0"/>
    </xf>
    <xf numFmtId="0" fontId="26" fillId="0" borderId="16" xfId="0" applyFont="1" applyBorder="1" applyAlignment="1">
      <alignment horizontal="justify" vertical="center" wrapText="1" shrinkToFit="1"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37" fillId="26" borderId="16" xfId="0" applyNumberFormat="1" applyFont="1" applyFill="1" applyBorder="1" applyAlignment="1" applyProtection="1">
      <alignment horizontal="center" vertical="center" wrapText="1"/>
      <protection/>
    </xf>
    <xf numFmtId="0" fontId="38" fillId="26" borderId="16" xfId="0" applyNumberFormat="1" applyFont="1" applyFill="1" applyBorder="1" applyAlignment="1" applyProtection="1">
      <alignment horizontal="center" vertical="center" wrapText="1"/>
      <protection/>
    </xf>
    <xf numFmtId="0" fontId="35" fillId="26" borderId="16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25" fillId="26" borderId="0" xfId="0" applyNumberFormat="1" applyFont="1" applyFill="1" applyBorder="1" applyAlignment="1" applyProtection="1">
      <alignment horizontal="left" vertical="center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28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"/>
  <sheetViews>
    <sheetView showGridLines="0" showZeros="0" tabSelected="1" view="pageBreakPreview" zoomScale="75" zoomScaleNormal="75" zoomScaleSheetLayoutView="75" zoomScalePageLayoutView="0" workbookViewId="0" topLeftCell="D49">
      <selection activeCell="M5" sqref="M5:M7"/>
    </sheetView>
  </sheetViews>
  <sheetFormatPr defaultColWidth="9.16015625" defaultRowHeight="12.75"/>
  <cols>
    <col min="1" max="1" width="3.83203125" style="4" hidden="1" customWidth="1"/>
    <col min="2" max="2" width="14.66015625" style="9" customWidth="1"/>
    <col min="3" max="3" width="15.66015625" style="9" customWidth="1"/>
    <col min="4" max="4" width="18" style="9" customWidth="1"/>
    <col min="5" max="5" width="58.5" style="4" customWidth="1"/>
    <col min="6" max="6" width="16.83203125" style="4" customWidth="1"/>
    <col min="7" max="8" width="14.66015625" style="4" customWidth="1"/>
    <col min="9" max="9" width="13.66015625" style="4" customWidth="1"/>
    <col min="10" max="10" width="11.16015625" style="4" customWidth="1"/>
    <col min="11" max="12" width="14.83203125" style="4" customWidth="1"/>
    <col min="13" max="13" width="15.66015625" style="4" customWidth="1"/>
    <col min="14" max="14" width="14.5" style="4" customWidth="1"/>
    <col min="15" max="15" width="13" style="4" customWidth="1"/>
    <col min="16" max="16" width="14" style="4" customWidth="1"/>
    <col min="17" max="17" width="16.5" style="4" hidden="1" customWidth="1"/>
    <col min="18" max="18" width="16.83203125" style="4" customWidth="1"/>
    <col min="19" max="16384" width="9.16015625" style="3" customWidth="1"/>
  </cols>
  <sheetData>
    <row r="1" spans="1:19" ht="97.5" customHeight="1">
      <c r="A1" s="2"/>
      <c r="E1" s="2"/>
      <c r="F1" s="1"/>
      <c r="G1" s="1"/>
      <c r="H1" s="1"/>
      <c r="I1" s="1"/>
      <c r="J1" s="1"/>
      <c r="K1" s="1"/>
      <c r="L1" s="1"/>
      <c r="M1" s="1"/>
      <c r="N1" s="76" t="s">
        <v>145</v>
      </c>
      <c r="O1" s="76"/>
      <c r="P1" s="76"/>
      <c r="Q1" s="76"/>
      <c r="R1" s="76"/>
      <c r="S1" s="50"/>
    </row>
    <row r="2" spans="1:18" ht="41.25" customHeight="1">
      <c r="A2" s="2"/>
      <c r="B2" s="58">
        <v>20538000000</v>
      </c>
      <c r="C2" s="80" t="s">
        <v>135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2:18" ht="12.75" customHeight="1">
      <c r="B3" s="57" t="s">
        <v>79</v>
      </c>
      <c r="C3" s="10"/>
      <c r="D3" s="10"/>
      <c r="E3" s="5"/>
      <c r="F3" s="5"/>
      <c r="G3" s="5"/>
      <c r="H3" s="8"/>
      <c r="I3" s="5"/>
      <c r="J3" s="5"/>
      <c r="K3" s="6"/>
      <c r="L3" s="6"/>
      <c r="M3" s="7"/>
      <c r="N3" s="7"/>
      <c r="O3" s="7"/>
      <c r="P3" s="7"/>
      <c r="Q3" s="7"/>
      <c r="R3" s="51" t="s">
        <v>77</v>
      </c>
    </row>
    <row r="4" spans="1:18" s="12" customFormat="1" ht="26.25" customHeight="1">
      <c r="A4" s="13"/>
      <c r="B4" s="79" t="s">
        <v>71</v>
      </c>
      <c r="C4" s="79" t="s">
        <v>72</v>
      </c>
      <c r="D4" s="79" t="s">
        <v>65</v>
      </c>
      <c r="E4" s="79" t="s">
        <v>80</v>
      </c>
      <c r="F4" s="77" t="s">
        <v>10</v>
      </c>
      <c r="G4" s="77"/>
      <c r="H4" s="77"/>
      <c r="I4" s="77"/>
      <c r="J4" s="77"/>
      <c r="K4" s="77" t="s">
        <v>11</v>
      </c>
      <c r="L4" s="77"/>
      <c r="M4" s="77"/>
      <c r="N4" s="77"/>
      <c r="O4" s="77"/>
      <c r="P4" s="77"/>
      <c r="Q4" s="77"/>
      <c r="R4" s="77" t="s">
        <v>12</v>
      </c>
    </row>
    <row r="5" spans="1:18" s="12" customFormat="1" ht="42" customHeight="1">
      <c r="A5" s="14"/>
      <c r="B5" s="79"/>
      <c r="C5" s="79"/>
      <c r="D5" s="79"/>
      <c r="E5" s="79"/>
      <c r="F5" s="79" t="s">
        <v>69</v>
      </c>
      <c r="G5" s="78" t="s">
        <v>13</v>
      </c>
      <c r="H5" s="79" t="s">
        <v>14</v>
      </c>
      <c r="I5" s="79"/>
      <c r="J5" s="78" t="s">
        <v>15</v>
      </c>
      <c r="K5" s="79" t="s">
        <v>69</v>
      </c>
      <c r="L5" s="79" t="s">
        <v>70</v>
      </c>
      <c r="M5" s="78" t="s">
        <v>13</v>
      </c>
      <c r="N5" s="79" t="s">
        <v>14</v>
      </c>
      <c r="O5" s="79"/>
      <c r="P5" s="78" t="s">
        <v>15</v>
      </c>
      <c r="Q5" s="56" t="s">
        <v>14</v>
      </c>
      <c r="R5" s="77"/>
    </row>
    <row r="6" spans="1:18" s="12" customFormat="1" ht="48.75" customHeight="1">
      <c r="A6" s="15"/>
      <c r="B6" s="79"/>
      <c r="C6" s="79"/>
      <c r="D6" s="79"/>
      <c r="E6" s="79"/>
      <c r="F6" s="79"/>
      <c r="G6" s="78"/>
      <c r="H6" s="79" t="s">
        <v>16</v>
      </c>
      <c r="I6" s="79" t="s">
        <v>17</v>
      </c>
      <c r="J6" s="78"/>
      <c r="K6" s="79"/>
      <c r="L6" s="79"/>
      <c r="M6" s="78"/>
      <c r="N6" s="79" t="s">
        <v>16</v>
      </c>
      <c r="O6" s="79" t="s">
        <v>17</v>
      </c>
      <c r="P6" s="78"/>
      <c r="Q6" s="79" t="s">
        <v>21</v>
      </c>
      <c r="R6" s="77"/>
    </row>
    <row r="7" spans="1:18" s="12" customFormat="1" ht="37.5" customHeight="1">
      <c r="A7" s="16"/>
      <c r="B7" s="79"/>
      <c r="C7" s="79"/>
      <c r="D7" s="79"/>
      <c r="E7" s="79"/>
      <c r="F7" s="79"/>
      <c r="G7" s="78"/>
      <c r="H7" s="79"/>
      <c r="I7" s="79"/>
      <c r="J7" s="78"/>
      <c r="K7" s="79"/>
      <c r="L7" s="79"/>
      <c r="M7" s="78"/>
      <c r="N7" s="79"/>
      <c r="O7" s="79"/>
      <c r="P7" s="78"/>
      <c r="Q7" s="79"/>
      <c r="R7" s="77"/>
    </row>
    <row r="8" spans="1:18" s="20" customFormat="1" ht="17.25" customHeight="1">
      <c r="A8" s="17"/>
      <c r="B8" s="18" t="s">
        <v>20</v>
      </c>
      <c r="C8" s="18"/>
      <c r="D8" s="18"/>
      <c r="E8" s="30" t="s">
        <v>81</v>
      </c>
      <c r="F8" s="39">
        <f>F9</f>
        <v>69969489</v>
      </c>
      <c r="G8" s="39">
        <f>G9</f>
        <v>69969489</v>
      </c>
      <c r="H8" s="39">
        <f>H9</f>
        <v>28055856</v>
      </c>
      <c r="I8" s="66">
        <f>I9</f>
        <v>3354524</v>
      </c>
      <c r="J8" s="40"/>
      <c r="K8" s="40">
        <f>K9</f>
        <v>136500</v>
      </c>
      <c r="L8" s="40"/>
      <c r="M8" s="40">
        <f aca="true" t="shared" si="0" ref="M8:R8">M9</f>
        <v>136500</v>
      </c>
      <c r="N8" s="40">
        <f t="shared" si="0"/>
        <v>0</v>
      </c>
      <c r="O8" s="40">
        <f t="shared" si="0"/>
        <v>0</v>
      </c>
      <c r="P8" s="40">
        <f t="shared" si="0"/>
        <v>0</v>
      </c>
      <c r="Q8" s="40" t="e">
        <f>Q9</f>
        <v>#REF!</v>
      </c>
      <c r="R8" s="39">
        <f t="shared" si="0"/>
        <v>70105989</v>
      </c>
    </row>
    <row r="9" spans="1:18" s="12" customFormat="1" ht="29.25" customHeight="1">
      <c r="A9" s="11"/>
      <c r="B9" s="18" t="s">
        <v>18</v>
      </c>
      <c r="C9" s="18"/>
      <c r="D9" s="18"/>
      <c r="E9" s="30" t="s">
        <v>82</v>
      </c>
      <c r="F9" s="39">
        <f>F10+F11+F12+F13+F16+F15+F19+F14+F17</f>
        <v>69969489</v>
      </c>
      <c r="G9" s="39">
        <f>G10+G11+G12+G13+G16+G15+G18+G19+G14+G17</f>
        <v>69969489</v>
      </c>
      <c r="H9" s="39">
        <f>H10+H11+H12+H13+H16+H15+H18+H19+H14+H17</f>
        <v>28055856</v>
      </c>
      <c r="I9" s="39">
        <f>I10+I11+I12+I13+I16+I15+I18+I19+I14+I17</f>
        <v>3354524</v>
      </c>
      <c r="J9" s="39">
        <f>J10+J11+J12+J13+J16+J15+J18+J19</f>
        <v>0</v>
      </c>
      <c r="K9" s="39">
        <f aca="true" t="shared" si="1" ref="K9:P9">K10+K11+K12+K13+K16+K15+K18+K19+K20</f>
        <v>136500</v>
      </c>
      <c r="L9" s="39">
        <f t="shared" si="1"/>
        <v>0</v>
      </c>
      <c r="M9" s="39">
        <f t="shared" si="1"/>
        <v>136500</v>
      </c>
      <c r="N9" s="39">
        <f t="shared" si="1"/>
        <v>0</v>
      </c>
      <c r="O9" s="39">
        <f t="shared" si="1"/>
        <v>0</v>
      </c>
      <c r="P9" s="39">
        <f t="shared" si="1"/>
        <v>0</v>
      </c>
      <c r="Q9" s="39" t="e">
        <f>Q10+#REF!+#REF!+#REF!+#REF!+#REF!+#REF!</f>
        <v>#REF!</v>
      </c>
      <c r="R9" s="39">
        <f>SUM(F9,K9)</f>
        <v>70105989</v>
      </c>
    </row>
    <row r="10" spans="1:18" s="12" customFormat="1" ht="58.5" customHeight="1">
      <c r="A10" s="11"/>
      <c r="B10" s="18" t="s">
        <v>38</v>
      </c>
      <c r="C10" s="21" t="s">
        <v>39</v>
      </c>
      <c r="D10" s="21" t="s">
        <v>19</v>
      </c>
      <c r="E10" s="44" t="s">
        <v>7</v>
      </c>
      <c r="F10" s="41">
        <v>28872595</v>
      </c>
      <c r="G10" s="41">
        <v>28872595</v>
      </c>
      <c r="H10" s="45">
        <v>23333476</v>
      </c>
      <c r="I10" s="41"/>
      <c r="J10" s="39"/>
      <c r="K10" s="39"/>
      <c r="L10" s="39"/>
      <c r="M10" s="39"/>
      <c r="N10" s="39"/>
      <c r="O10" s="39"/>
      <c r="P10" s="39"/>
      <c r="Q10" s="39"/>
      <c r="R10" s="39">
        <f>SUM(F10,K10)</f>
        <v>28872595</v>
      </c>
    </row>
    <row r="11" spans="1:18" s="12" customFormat="1" ht="30">
      <c r="A11" s="11"/>
      <c r="B11" s="18" t="s">
        <v>97</v>
      </c>
      <c r="C11" s="23">
        <v>2010</v>
      </c>
      <c r="D11" s="21" t="s">
        <v>23</v>
      </c>
      <c r="E11" s="74" t="s">
        <v>83</v>
      </c>
      <c r="F11" s="41">
        <f>8816153+584210+363360</f>
        <v>9763723</v>
      </c>
      <c r="G11" s="41">
        <f>8816153+584210+363360</f>
        <v>9763723</v>
      </c>
      <c r="H11" s="39"/>
      <c r="I11" s="39"/>
      <c r="J11" s="41"/>
      <c r="K11" s="41"/>
      <c r="L11" s="41"/>
      <c r="M11" s="39"/>
      <c r="N11" s="39"/>
      <c r="O11" s="39"/>
      <c r="P11" s="41"/>
      <c r="Q11" s="39"/>
      <c r="R11" s="39">
        <f aca="true" t="shared" si="2" ref="R11:R44">SUM(F11,K11)</f>
        <v>9763723</v>
      </c>
    </row>
    <row r="12" spans="1:18" s="12" customFormat="1" ht="44.25" customHeight="1">
      <c r="A12" s="11"/>
      <c r="B12" s="18" t="s">
        <v>98</v>
      </c>
      <c r="C12" s="23">
        <v>2111</v>
      </c>
      <c r="D12" s="21" t="s">
        <v>60</v>
      </c>
      <c r="E12" s="47" t="s">
        <v>68</v>
      </c>
      <c r="F12" s="41">
        <f>4571947+309000+2483073</f>
        <v>7364020</v>
      </c>
      <c r="G12" s="41">
        <f>4571947+309000+2483073</f>
        <v>7364020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>
        <f t="shared" si="2"/>
        <v>7364020</v>
      </c>
    </row>
    <row r="13" spans="1:18" s="12" customFormat="1" ht="30.75" customHeight="1">
      <c r="A13" s="11"/>
      <c r="B13" s="18" t="s">
        <v>99</v>
      </c>
      <c r="C13" s="23">
        <v>2145</v>
      </c>
      <c r="D13" s="21" t="s">
        <v>32</v>
      </c>
      <c r="E13" s="74" t="s">
        <v>73</v>
      </c>
      <c r="F13" s="41">
        <f>174000+70000</f>
        <v>244000</v>
      </c>
      <c r="G13" s="41">
        <f>174000+70000</f>
        <v>244000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39">
        <f t="shared" si="2"/>
        <v>244000</v>
      </c>
    </row>
    <row r="14" spans="1:18" s="12" customFormat="1" ht="45" hidden="1">
      <c r="A14" s="11"/>
      <c r="B14" s="18" t="s">
        <v>127</v>
      </c>
      <c r="C14" s="23">
        <v>6020</v>
      </c>
      <c r="D14" s="21" t="s">
        <v>4</v>
      </c>
      <c r="E14" s="31" t="s">
        <v>128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39"/>
    </row>
    <row r="15" spans="1:18" s="12" customFormat="1" ht="21" customHeight="1">
      <c r="A15" s="11"/>
      <c r="B15" s="18" t="s">
        <v>100</v>
      </c>
      <c r="C15" s="23">
        <v>6030</v>
      </c>
      <c r="D15" s="21" t="s">
        <v>4</v>
      </c>
      <c r="E15" s="44" t="s">
        <v>102</v>
      </c>
      <c r="F15" s="45">
        <f>12528829+220000-500000</f>
        <v>12248829</v>
      </c>
      <c r="G15" s="45">
        <f>12528829+220000-500000</f>
        <v>12248829</v>
      </c>
      <c r="H15" s="41"/>
      <c r="I15" s="41">
        <v>160000</v>
      </c>
      <c r="J15" s="41"/>
      <c r="K15" s="41"/>
      <c r="L15" s="41"/>
      <c r="M15" s="41"/>
      <c r="N15" s="41"/>
      <c r="O15" s="41"/>
      <c r="P15" s="41"/>
      <c r="Q15" s="41"/>
      <c r="R15" s="39">
        <f t="shared" si="2"/>
        <v>12248829</v>
      </c>
    </row>
    <row r="16" spans="1:18" s="12" customFormat="1" ht="30">
      <c r="A16" s="11"/>
      <c r="B16" s="18" t="s">
        <v>101</v>
      </c>
      <c r="C16" s="23">
        <v>6090</v>
      </c>
      <c r="D16" s="21" t="s">
        <v>63</v>
      </c>
      <c r="E16" s="28" t="s">
        <v>62</v>
      </c>
      <c r="F16" s="41">
        <v>10266254</v>
      </c>
      <c r="G16" s="41">
        <v>10266254</v>
      </c>
      <c r="H16" s="41">
        <v>4722380</v>
      </c>
      <c r="I16" s="45">
        <v>3194524</v>
      </c>
      <c r="J16" s="41"/>
      <c r="K16" s="39"/>
      <c r="L16" s="39"/>
      <c r="M16" s="39"/>
      <c r="N16" s="39"/>
      <c r="O16" s="39"/>
      <c r="P16" s="39"/>
      <c r="Q16" s="39"/>
      <c r="R16" s="39">
        <f t="shared" si="2"/>
        <v>10266254</v>
      </c>
    </row>
    <row r="17" spans="1:18" s="12" customFormat="1" ht="30.75" customHeight="1">
      <c r="A17" s="11"/>
      <c r="B17" s="18" t="s">
        <v>130</v>
      </c>
      <c r="C17" s="23">
        <v>7370</v>
      </c>
      <c r="D17" s="21" t="s">
        <v>2</v>
      </c>
      <c r="E17" s="28" t="s">
        <v>131</v>
      </c>
      <c r="F17" s="41">
        <f>280000+507886+337182</f>
        <v>1125068</v>
      </c>
      <c r="G17" s="41">
        <f>280000+507886+337182</f>
        <v>1125068</v>
      </c>
      <c r="H17" s="41"/>
      <c r="I17" s="45"/>
      <c r="J17" s="41"/>
      <c r="K17" s="39"/>
      <c r="L17" s="39"/>
      <c r="M17" s="39"/>
      <c r="N17" s="39"/>
      <c r="O17" s="39"/>
      <c r="P17" s="39"/>
      <c r="Q17" s="39"/>
      <c r="R17" s="39">
        <f t="shared" si="2"/>
        <v>1125068</v>
      </c>
    </row>
    <row r="18" spans="1:18" s="12" customFormat="1" ht="38.25" customHeight="1" hidden="1">
      <c r="A18" s="11"/>
      <c r="B18" s="18" t="s">
        <v>126</v>
      </c>
      <c r="C18" s="23">
        <v>7461</v>
      </c>
      <c r="D18" s="21" t="s">
        <v>8</v>
      </c>
      <c r="E18" s="34" t="s">
        <v>103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39">
        <f t="shared" si="2"/>
        <v>0</v>
      </c>
    </row>
    <row r="19" spans="1:18" s="12" customFormat="1" ht="27" customHeight="1">
      <c r="A19" s="11"/>
      <c r="B19" s="18" t="s">
        <v>64</v>
      </c>
      <c r="C19" s="23">
        <v>7680</v>
      </c>
      <c r="D19" s="21" t="s">
        <v>2</v>
      </c>
      <c r="E19" s="47" t="s">
        <v>104</v>
      </c>
      <c r="F19" s="41">
        <v>85000</v>
      </c>
      <c r="G19" s="41">
        <v>85000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39">
        <f t="shared" si="2"/>
        <v>85000</v>
      </c>
    </row>
    <row r="20" spans="1:18" s="12" customFormat="1" ht="30">
      <c r="A20" s="11"/>
      <c r="B20" s="18" t="s">
        <v>108</v>
      </c>
      <c r="C20" s="53">
        <v>8311</v>
      </c>
      <c r="D20" s="25" t="s">
        <v>109</v>
      </c>
      <c r="E20" s="74" t="s">
        <v>110</v>
      </c>
      <c r="F20" s="39"/>
      <c r="G20" s="39"/>
      <c r="H20" s="41"/>
      <c r="I20" s="41"/>
      <c r="J20" s="41"/>
      <c r="K20" s="41">
        <v>136500</v>
      </c>
      <c r="L20" s="41"/>
      <c r="M20" s="41">
        <v>136500</v>
      </c>
      <c r="N20" s="39"/>
      <c r="O20" s="39"/>
      <c r="P20" s="39"/>
      <c r="Q20" s="39"/>
      <c r="R20" s="39">
        <f t="shared" si="2"/>
        <v>136500</v>
      </c>
    </row>
    <row r="21" spans="1:18" s="12" customFormat="1" ht="30">
      <c r="A21" s="11"/>
      <c r="B21" s="18" t="s">
        <v>43</v>
      </c>
      <c r="C21" s="23"/>
      <c r="D21" s="21"/>
      <c r="E21" s="35" t="s">
        <v>84</v>
      </c>
      <c r="F21" s="39">
        <f>F22</f>
        <v>212298280</v>
      </c>
      <c r="G21" s="39">
        <f>G22</f>
        <v>212298280</v>
      </c>
      <c r="H21" s="39">
        <f>H22</f>
        <v>136485193</v>
      </c>
      <c r="I21" s="39">
        <f>I22</f>
        <v>36024771</v>
      </c>
      <c r="J21" s="41"/>
      <c r="K21" s="39">
        <f aca="true" t="shared" si="3" ref="K21:Q21">K22</f>
        <v>3496500</v>
      </c>
      <c r="L21" s="39">
        <f t="shared" si="3"/>
        <v>0</v>
      </c>
      <c r="M21" s="39">
        <f t="shared" si="3"/>
        <v>3496500</v>
      </c>
      <c r="N21" s="39">
        <f t="shared" si="3"/>
        <v>1010063</v>
      </c>
      <c r="O21" s="39">
        <f t="shared" si="3"/>
        <v>253401</v>
      </c>
      <c r="P21" s="39">
        <f t="shared" si="3"/>
        <v>0</v>
      </c>
      <c r="Q21" s="39">
        <f t="shared" si="3"/>
        <v>0</v>
      </c>
      <c r="R21" s="39">
        <f t="shared" si="2"/>
        <v>215794780</v>
      </c>
    </row>
    <row r="22" spans="1:18" s="12" customFormat="1" ht="29.25">
      <c r="A22" s="11"/>
      <c r="B22" s="18" t="s">
        <v>44</v>
      </c>
      <c r="C22" s="23"/>
      <c r="D22" s="21"/>
      <c r="E22" s="35" t="s">
        <v>85</v>
      </c>
      <c r="F22" s="39">
        <f>F29+F32+F33+F34+F39+F35+F27+F26+F28+F36+F37+F38+F40</f>
        <v>212298280</v>
      </c>
      <c r="G22" s="39">
        <f>G29+G32+G33+G34+G39+G35+G27+G26+G28+G36+G37+G38+G40</f>
        <v>212298280</v>
      </c>
      <c r="H22" s="39">
        <f>H29+H32+H33+H34+H39+H35+H27+H26+H28+H36+H37+H38</f>
        <v>136485193</v>
      </c>
      <c r="I22" s="39">
        <f>I29+I32+I33+I34+I39+I35+I27+I26+I28+I36+I37+I38</f>
        <v>36024771</v>
      </c>
      <c r="J22" s="39">
        <f>J29+J32+J33+J34+J39+J35+J27+J26+J28+J36+J37+J38</f>
        <v>0</v>
      </c>
      <c r="K22" s="39">
        <f>K29+K32+K33+K34+K39+K35+K27+K26+K28+K36+K37+K38+K40</f>
        <v>3496500</v>
      </c>
      <c r="L22" s="39">
        <f aca="true" t="shared" si="4" ref="L22:Q22">L29+L32+L33+L34+L39+L35+L27+L26+L28+L36+L37+L38+L40</f>
        <v>0</v>
      </c>
      <c r="M22" s="39">
        <f t="shared" si="4"/>
        <v>3496500</v>
      </c>
      <c r="N22" s="39">
        <f t="shared" si="4"/>
        <v>1010063</v>
      </c>
      <c r="O22" s="39">
        <f t="shared" si="4"/>
        <v>253401</v>
      </c>
      <c r="P22" s="39">
        <f t="shared" si="4"/>
        <v>0</v>
      </c>
      <c r="Q22" s="39">
        <f t="shared" si="4"/>
        <v>0</v>
      </c>
      <c r="R22" s="39">
        <f t="shared" si="2"/>
        <v>215794780</v>
      </c>
    </row>
    <row r="23" spans="1:18" s="12" customFormat="1" ht="15" hidden="1">
      <c r="A23" s="11"/>
      <c r="B23" s="22"/>
      <c r="C23" s="23"/>
      <c r="D23" s="21"/>
      <c r="E23" s="36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39"/>
    </row>
    <row r="24" spans="1:18" s="12" customFormat="1" ht="75.75" customHeight="1" hidden="1">
      <c r="A24" s="11"/>
      <c r="B24" s="22"/>
      <c r="C24" s="22"/>
      <c r="D24" s="18"/>
      <c r="E24" s="59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39"/>
    </row>
    <row r="25" spans="1:18" s="12" customFormat="1" ht="15" hidden="1">
      <c r="A25" s="11"/>
      <c r="B25" s="22"/>
      <c r="C25" s="22"/>
      <c r="D25" s="18"/>
      <c r="E25" s="55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39"/>
      <c r="R25" s="39"/>
    </row>
    <row r="26" spans="1:18" s="12" customFormat="1" ht="48" customHeight="1">
      <c r="A26" s="11"/>
      <c r="B26" s="18" t="s">
        <v>88</v>
      </c>
      <c r="C26" s="21" t="s">
        <v>90</v>
      </c>
      <c r="D26" s="21" t="s">
        <v>19</v>
      </c>
      <c r="E26" s="49" t="s">
        <v>91</v>
      </c>
      <c r="F26" s="41">
        <v>1145097</v>
      </c>
      <c r="G26" s="41">
        <v>1145097</v>
      </c>
      <c r="H26" s="45">
        <v>879708</v>
      </c>
      <c r="I26" s="41">
        <v>71853</v>
      </c>
      <c r="J26" s="41"/>
      <c r="K26" s="41"/>
      <c r="L26" s="41"/>
      <c r="M26" s="39"/>
      <c r="N26" s="39"/>
      <c r="O26" s="39"/>
      <c r="P26" s="39"/>
      <c r="Q26" s="39"/>
      <c r="R26" s="39">
        <f t="shared" si="2"/>
        <v>1145097</v>
      </c>
    </row>
    <row r="27" spans="1:18" s="12" customFormat="1" ht="15">
      <c r="A27" s="11"/>
      <c r="B27" s="18" t="s">
        <v>87</v>
      </c>
      <c r="C27" s="23">
        <v>1010</v>
      </c>
      <c r="D27" s="21" t="s">
        <v>89</v>
      </c>
      <c r="E27" s="49" t="s">
        <v>92</v>
      </c>
      <c r="F27" s="41">
        <v>38144053</v>
      </c>
      <c r="G27" s="41">
        <v>38144053</v>
      </c>
      <c r="H27" s="41">
        <v>22693623</v>
      </c>
      <c r="I27" s="41">
        <v>9154137</v>
      </c>
      <c r="J27" s="41"/>
      <c r="K27" s="41"/>
      <c r="L27" s="41"/>
      <c r="M27" s="41"/>
      <c r="N27" s="39"/>
      <c r="O27" s="39"/>
      <c r="P27" s="39"/>
      <c r="Q27" s="39"/>
      <c r="R27" s="39">
        <f t="shared" si="2"/>
        <v>38144053</v>
      </c>
    </row>
    <row r="28" spans="1:18" s="12" customFormat="1" ht="46.5" customHeight="1">
      <c r="A28" s="11"/>
      <c r="B28" s="18" t="s">
        <v>111</v>
      </c>
      <c r="C28" s="23">
        <v>1021</v>
      </c>
      <c r="D28" s="21" t="s">
        <v>33</v>
      </c>
      <c r="E28" s="49" t="s">
        <v>143</v>
      </c>
      <c r="F28" s="41">
        <f>63020793+1608300+820714</f>
        <v>65449807</v>
      </c>
      <c r="G28" s="41">
        <f>63020793+1608300+820714</f>
        <v>65449807</v>
      </c>
      <c r="H28" s="41">
        <f>27180593+397914</f>
        <v>27578507</v>
      </c>
      <c r="I28" s="41">
        <f>22886177+1608300+150881</f>
        <v>24645358</v>
      </c>
      <c r="J28" s="41"/>
      <c r="K28" s="41"/>
      <c r="L28" s="41"/>
      <c r="M28" s="41"/>
      <c r="N28" s="39"/>
      <c r="O28" s="39"/>
      <c r="P28" s="41"/>
      <c r="Q28" s="39"/>
      <c r="R28" s="39">
        <f t="shared" si="2"/>
        <v>65449807</v>
      </c>
    </row>
    <row r="29" spans="1:18" s="12" customFormat="1" ht="42.75" customHeight="1">
      <c r="A29" s="11"/>
      <c r="B29" s="18" t="s">
        <v>112</v>
      </c>
      <c r="C29" s="23">
        <v>1031</v>
      </c>
      <c r="D29" s="21" t="s">
        <v>113</v>
      </c>
      <c r="E29" s="37" t="s">
        <v>144</v>
      </c>
      <c r="F29" s="41">
        <v>89414300</v>
      </c>
      <c r="G29" s="41">
        <v>89414300</v>
      </c>
      <c r="H29" s="41">
        <v>73410800</v>
      </c>
      <c r="I29" s="41"/>
      <c r="J29" s="41"/>
      <c r="K29" s="41"/>
      <c r="L29" s="41"/>
      <c r="M29" s="41"/>
      <c r="N29" s="41"/>
      <c r="O29" s="41"/>
      <c r="P29" s="41"/>
      <c r="Q29" s="39"/>
      <c r="R29" s="39">
        <f t="shared" si="2"/>
        <v>89414300</v>
      </c>
    </row>
    <row r="30" spans="1:18" s="12" customFormat="1" ht="15" hidden="1">
      <c r="A30" s="11"/>
      <c r="B30" s="23"/>
      <c r="C30" s="23"/>
      <c r="D30" s="21"/>
      <c r="E30" s="36" t="s">
        <v>138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39"/>
    </row>
    <row r="31" spans="1:18" s="12" customFormat="1" ht="6" customHeight="1" hidden="1">
      <c r="A31" s="11"/>
      <c r="B31" s="23"/>
      <c r="C31" s="23"/>
      <c r="D31" s="21"/>
      <c r="E31" s="59"/>
      <c r="F31" s="41"/>
      <c r="G31" s="41"/>
      <c r="H31" s="41"/>
      <c r="I31" s="39"/>
      <c r="J31" s="41"/>
      <c r="K31" s="41"/>
      <c r="L31" s="41"/>
      <c r="M31" s="41"/>
      <c r="N31" s="41"/>
      <c r="O31" s="41"/>
      <c r="P31" s="41"/>
      <c r="Q31" s="39"/>
      <c r="R31" s="39"/>
    </row>
    <row r="32" spans="1:18" s="12" customFormat="1" ht="45">
      <c r="A32" s="11"/>
      <c r="B32" s="18" t="s">
        <v>114</v>
      </c>
      <c r="C32" s="23">
        <v>1070</v>
      </c>
      <c r="D32" s="21" t="s">
        <v>34</v>
      </c>
      <c r="E32" s="47" t="s">
        <v>78</v>
      </c>
      <c r="F32" s="41">
        <v>5412533</v>
      </c>
      <c r="G32" s="41">
        <v>5412533</v>
      </c>
      <c r="H32" s="41">
        <v>3507496</v>
      </c>
      <c r="I32" s="41">
        <v>1039788</v>
      </c>
      <c r="J32" s="41"/>
      <c r="K32" s="41">
        <v>3496500</v>
      </c>
      <c r="L32" s="41"/>
      <c r="M32" s="41">
        <v>3496500</v>
      </c>
      <c r="N32" s="41">
        <v>1010063</v>
      </c>
      <c r="O32" s="41">
        <v>253401</v>
      </c>
      <c r="P32" s="41"/>
      <c r="Q32" s="39"/>
      <c r="R32" s="39">
        <f t="shared" si="2"/>
        <v>8909033</v>
      </c>
    </row>
    <row r="33" spans="1:18" s="12" customFormat="1" ht="30">
      <c r="A33" s="11"/>
      <c r="B33" s="18" t="s">
        <v>121</v>
      </c>
      <c r="C33" s="23">
        <v>1141</v>
      </c>
      <c r="D33" s="21" t="s">
        <v>35</v>
      </c>
      <c r="E33" s="49" t="s">
        <v>66</v>
      </c>
      <c r="F33" s="41">
        <v>6356284</v>
      </c>
      <c r="G33" s="41">
        <v>6356284</v>
      </c>
      <c r="H33" s="41">
        <v>4407727</v>
      </c>
      <c r="I33" s="41">
        <v>412655</v>
      </c>
      <c r="J33" s="41"/>
      <c r="K33" s="41"/>
      <c r="L33" s="41"/>
      <c r="M33" s="41"/>
      <c r="N33" s="41"/>
      <c r="O33" s="41"/>
      <c r="P33" s="41"/>
      <c r="Q33" s="41"/>
      <c r="R33" s="39">
        <f t="shared" si="2"/>
        <v>6356284</v>
      </c>
    </row>
    <row r="34" spans="1:18" s="12" customFormat="1" ht="15">
      <c r="A34" s="11"/>
      <c r="B34" s="18" t="s">
        <v>122</v>
      </c>
      <c r="C34" s="23">
        <v>1142</v>
      </c>
      <c r="D34" s="21" t="s">
        <v>35</v>
      </c>
      <c r="E34" s="49" t="s">
        <v>67</v>
      </c>
      <c r="F34" s="41">
        <v>12670</v>
      </c>
      <c r="G34" s="41">
        <v>12670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39">
        <f t="shared" si="2"/>
        <v>12670</v>
      </c>
    </row>
    <row r="35" spans="1:18" s="12" customFormat="1" ht="31.5" customHeight="1">
      <c r="A35" s="11"/>
      <c r="B35" s="18" t="s">
        <v>117</v>
      </c>
      <c r="C35" s="23">
        <v>1151</v>
      </c>
      <c r="D35" s="21" t="s">
        <v>35</v>
      </c>
      <c r="E35" s="49" t="s">
        <v>118</v>
      </c>
      <c r="F35" s="41">
        <f>112643+80623</f>
        <v>193266</v>
      </c>
      <c r="G35" s="41">
        <f>112643+80623</f>
        <v>193266</v>
      </c>
      <c r="H35" s="41">
        <f>24403+18980</f>
        <v>43383</v>
      </c>
      <c r="I35" s="41">
        <f>66855+45987</f>
        <v>112842</v>
      </c>
      <c r="J35" s="41"/>
      <c r="K35" s="39"/>
      <c r="L35" s="39"/>
      <c r="M35" s="41"/>
      <c r="N35" s="41"/>
      <c r="O35" s="41"/>
      <c r="P35" s="39"/>
      <c r="Q35" s="39"/>
      <c r="R35" s="39">
        <f t="shared" si="2"/>
        <v>193266</v>
      </c>
    </row>
    <row r="36" spans="1:18" s="12" customFormat="1" ht="34.5" customHeight="1" hidden="1">
      <c r="A36" s="11"/>
      <c r="B36" s="18" t="s">
        <v>115</v>
      </c>
      <c r="C36" s="23">
        <v>1152</v>
      </c>
      <c r="D36" s="21" t="s">
        <v>35</v>
      </c>
      <c r="E36" s="49" t="s">
        <v>116</v>
      </c>
      <c r="F36" s="41"/>
      <c r="G36" s="41"/>
      <c r="H36" s="41"/>
      <c r="I36" s="39"/>
      <c r="J36" s="41"/>
      <c r="K36" s="39"/>
      <c r="L36" s="39"/>
      <c r="M36" s="39"/>
      <c r="N36" s="39"/>
      <c r="O36" s="39"/>
      <c r="P36" s="39"/>
      <c r="Q36" s="39"/>
      <c r="R36" s="39">
        <f t="shared" si="2"/>
        <v>0</v>
      </c>
    </row>
    <row r="37" spans="1:18" s="12" customFormat="1" ht="30.75" customHeight="1">
      <c r="A37" s="11"/>
      <c r="B37" s="18" t="s">
        <v>119</v>
      </c>
      <c r="C37" s="23">
        <v>1160</v>
      </c>
      <c r="D37" s="21" t="s">
        <v>35</v>
      </c>
      <c r="E37" s="49" t="s">
        <v>120</v>
      </c>
      <c r="F37" s="41">
        <v>1848258</v>
      </c>
      <c r="G37" s="41">
        <v>1848258</v>
      </c>
      <c r="H37" s="41">
        <v>1331812</v>
      </c>
      <c r="I37" s="41">
        <v>161099</v>
      </c>
      <c r="J37" s="41"/>
      <c r="K37" s="39"/>
      <c r="L37" s="39"/>
      <c r="M37" s="39"/>
      <c r="N37" s="39"/>
      <c r="O37" s="39"/>
      <c r="P37" s="39"/>
      <c r="Q37" s="39"/>
      <c r="R37" s="39">
        <f t="shared" si="2"/>
        <v>1848258</v>
      </c>
    </row>
    <row r="38" spans="1:18" s="12" customFormat="1" ht="60" customHeight="1" hidden="1">
      <c r="A38" s="11"/>
      <c r="B38" s="18"/>
      <c r="C38" s="23"/>
      <c r="D38" s="21"/>
      <c r="E38" s="49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39"/>
      <c r="R38" s="39"/>
    </row>
    <row r="39" spans="1:18" s="12" customFormat="1" ht="30.75" customHeight="1">
      <c r="A39" s="11"/>
      <c r="B39" s="18" t="s">
        <v>45</v>
      </c>
      <c r="C39" s="23">
        <v>5031</v>
      </c>
      <c r="D39" s="21" t="s">
        <v>29</v>
      </c>
      <c r="E39" s="47" t="s">
        <v>36</v>
      </c>
      <c r="F39" s="41">
        <v>3722012</v>
      </c>
      <c r="G39" s="41">
        <v>3722012</v>
      </c>
      <c r="H39" s="41">
        <v>2632137</v>
      </c>
      <c r="I39" s="41">
        <v>427039</v>
      </c>
      <c r="J39" s="41"/>
      <c r="K39" s="41"/>
      <c r="L39" s="41"/>
      <c r="M39" s="41"/>
      <c r="N39" s="41"/>
      <c r="O39" s="41"/>
      <c r="P39" s="41"/>
      <c r="Q39" s="41"/>
      <c r="R39" s="39">
        <f t="shared" si="2"/>
        <v>3722012</v>
      </c>
    </row>
    <row r="40" spans="1:18" s="12" customFormat="1" ht="45.75" customHeight="1">
      <c r="A40" s="11"/>
      <c r="B40" s="18" t="s">
        <v>133</v>
      </c>
      <c r="C40" s="23">
        <v>3230</v>
      </c>
      <c r="D40" s="21" t="s">
        <v>37</v>
      </c>
      <c r="E40" s="47" t="s">
        <v>139</v>
      </c>
      <c r="F40" s="41">
        <v>600000</v>
      </c>
      <c r="G40" s="41">
        <v>600000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39">
        <f t="shared" si="2"/>
        <v>600000</v>
      </c>
    </row>
    <row r="41" spans="1:18" s="12" customFormat="1" ht="29.25">
      <c r="A41" s="11"/>
      <c r="B41" s="29" t="s">
        <v>46</v>
      </c>
      <c r="C41" s="23"/>
      <c r="D41" s="21"/>
      <c r="E41" s="38" t="s">
        <v>123</v>
      </c>
      <c r="F41" s="39">
        <f>F42</f>
        <v>27062509</v>
      </c>
      <c r="G41" s="39">
        <f>G42</f>
        <v>27062509</v>
      </c>
      <c r="H41" s="39">
        <f>H42</f>
        <v>15326377</v>
      </c>
      <c r="I41" s="39">
        <f>I42</f>
        <v>1285</v>
      </c>
      <c r="J41" s="39">
        <f>J42</f>
        <v>0</v>
      </c>
      <c r="K41" s="39">
        <f aca="true" t="shared" si="5" ref="K41:Q41">K42</f>
        <v>0</v>
      </c>
      <c r="L41" s="39"/>
      <c r="M41" s="39">
        <f t="shared" si="5"/>
        <v>0</v>
      </c>
      <c r="N41" s="39">
        <f t="shared" si="5"/>
        <v>0</v>
      </c>
      <c r="O41" s="39">
        <f t="shared" si="5"/>
        <v>0</v>
      </c>
      <c r="P41" s="39">
        <f t="shared" si="5"/>
        <v>0</v>
      </c>
      <c r="Q41" s="39">
        <f t="shared" si="5"/>
        <v>0</v>
      </c>
      <c r="R41" s="39">
        <f t="shared" si="2"/>
        <v>27062509</v>
      </c>
    </row>
    <row r="42" spans="1:18" s="12" customFormat="1" ht="44.25" customHeight="1">
      <c r="A42" s="11"/>
      <c r="B42" s="29" t="s">
        <v>47</v>
      </c>
      <c r="C42" s="23"/>
      <c r="D42" s="21"/>
      <c r="E42" s="30" t="s">
        <v>86</v>
      </c>
      <c r="F42" s="39">
        <f>F44+F45+F46+F47+F48+F52+F53+F43+F49+F51+F50</f>
        <v>27062509</v>
      </c>
      <c r="G42" s="39">
        <f aca="true" t="shared" si="6" ref="G42:P42">G44+G45+G46+G47+G48+G52+G53+G43+G49+G51+G50</f>
        <v>27062509</v>
      </c>
      <c r="H42" s="39">
        <f t="shared" si="6"/>
        <v>15326377</v>
      </c>
      <c r="I42" s="39">
        <f t="shared" si="6"/>
        <v>1285</v>
      </c>
      <c r="J42" s="39">
        <f t="shared" si="6"/>
        <v>0</v>
      </c>
      <c r="K42" s="39">
        <f t="shared" si="6"/>
        <v>0</v>
      </c>
      <c r="L42" s="39">
        <f t="shared" si="6"/>
        <v>0</v>
      </c>
      <c r="M42" s="39">
        <f t="shared" si="6"/>
        <v>0</v>
      </c>
      <c r="N42" s="39">
        <f t="shared" si="6"/>
        <v>0</v>
      </c>
      <c r="O42" s="39">
        <f t="shared" si="6"/>
        <v>0</v>
      </c>
      <c r="P42" s="39">
        <f t="shared" si="6"/>
        <v>0</v>
      </c>
      <c r="Q42" s="39">
        <f>Q44+Q45+Q46+Q47+Q48+Q52+Q53+Q43+Q49+Q51+Q50</f>
        <v>0</v>
      </c>
      <c r="R42" s="39">
        <f t="shared" si="2"/>
        <v>27062509</v>
      </c>
    </row>
    <row r="43" spans="1:18" s="12" customFormat="1" ht="47.25" customHeight="1">
      <c r="A43" s="11"/>
      <c r="B43" s="18" t="s">
        <v>93</v>
      </c>
      <c r="C43" s="21" t="s">
        <v>90</v>
      </c>
      <c r="D43" s="21" t="s">
        <v>19</v>
      </c>
      <c r="E43" s="49" t="s">
        <v>91</v>
      </c>
      <c r="F43" s="41">
        <v>7033269</v>
      </c>
      <c r="G43" s="41">
        <v>7033269</v>
      </c>
      <c r="H43" s="45">
        <v>5699400</v>
      </c>
      <c r="I43" s="41"/>
      <c r="J43" s="39"/>
      <c r="K43" s="39"/>
      <c r="L43" s="39"/>
      <c r="M43" s="39"/>
      <c r="N43" s="39"/>
      <c r="O43" s="39"/>
      <c r="P43" s="39"/>
      <c r="Q43" s="39"/>
      <c r="R43" s="39">
        <f t="shared" si="2"/>
        <v>7033269</v>
      </c>
    </row>
    <row r="44" spans="1:18" s="12" customFormat="1" ht="29.25" customHeight="1" hidden="1">
      <c r="A44" s="11"/>
      <c r="B44" s="18"/>
      <c r="C44" s="23"/>
      <c r="D44" s="21"/>
      <c r="E44" s="31"/>
      <c r="F44" s="41"/>
      <c r="G44" s="41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>
        <f t="shared" si="2"/>
        <v>0</v>
      </c>
    </row>
    <row r="45" spans="1:18" s="12" customFormat="1" ht="32.25" customHeight="1">
      <c r="A45" s="11"/>
      <c r="B45" s="18" t="s">
        <v>48</v>
      </c>
      <c r="C45" s="23">
        <v>3031</v>
      </c>
      <c r="D45" s="21" t="s">
        <v>28</v>
      </c>
      <c r="E45" s="48" t="s">
        <v>40</v>
      </c>
      <c r="F45" s="41">
        <v>8000</v>
      </c>
      <c r="G45" s="41">
        <v>8000</v>
      </c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39">
        <f aca="true" t="shared" si="7" ref="R45:R72">SUM(F45,K45)</f>
        <v>8000</v>
      </c>
    </row>
    <row r="46" spans="1:18" s="12" customFormat="1" ht="30">
      <c r="A46" s="11"/>
      <c r="B46" s="18" t="s">
        <v>49</v>
      </c>
      <c r="C46" s="23">
        <v>3032</v>
      </c>
      <c r="D46" s="21" t="s">
        <v>37</v>
      </c>
      <c r="E46" s="28" t="s">
        <v>140</v>
      </c>
      <c r="F46" s="41">
        <v>100000</v>
      </c>
      <c r="G46" s="41">
        <v>100000</v>
      </c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39">
        <f t="shared" si="7"/>
        <v>100000</v>
      </c>
    </row>
    <row r="47" spans="1:18" s="12" customFormat="1" ht="45">
      <c r="A47" s="11"/>
      <c r="B47" s="18" t="s">
        <v>51</v>
      </c>
      <c r="C47" s="23">
        <v>3033</v>
      </c>
      <c r="D47" s="21" t="s">
        <v>37</v>
      </c>
      <c r="E47" s="49" t="s">
        <v>52</v>
      </c>
      <c r="F47" s="41">
        <v>4200000</v>
      </c>
      <c r="G47" s="41">
        <v>4200000</v>
      </c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39">
        <f t="shared" si="7"/>
        <v>4200000</v>
      </c>
    </row>
    <row r="48" spans="1:18" s="12" customFormat="1" ht="31.5" customHeight="1">
      <c r="A48" s="11"/>
      <c r="B48" s="18" t="s">
        <v>50</v>
      </c>
      <c r="C48" s="23">
        <v>3035</v>
      </c>
      <c r="D48" s="21" t="s">
        <v>37</v>
      </c>
      <c r="E48" s="49" t="s">
        <v>6</v>
      </c>
      <c r="F48" s="41">
        <v>800000</v>
      </c>
      <c r="G48" s="41">
        <v>800000</v>
      </c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39">
        <f t="shared" si="7"/>
        <v>800000</v>
      </c>
    </row>
    <row r="49" spans="1:18" s="12" customFormat="1" ht="60.75" customHeight="1">
      <c r="A49" s="11"/>
      <c r="B49" s="18" t="s">
        <v>105</v>
      </c>
      <c r="C49" s="23">
        <v>3104</v>
      </c>
      <c r="D49" s="21" t="s">
        <v>27</v>
      </c>
      <c r="E49" s="44" t="s">
        <v>26</v>
      </c>
      <c r="F49" s="45">
        <v>11904547</v>
      </c>
      <c r="G49" s="45">
        <v>11904547</v>
      </c>
      <c r="H49" s="45">
        <v>9626977</v>
      </c>
      <c r="I49" s="45">
        <v>1285</v>
      </c>
      <c r="J49" s="41"/>
      <c r="K49" s="41"/>
      <c r="L49" s="41"/>
      <c r="M49" s="41"/>
      <c r="N49" s="41"/>
      <c r="O49" s="41"/>
      <c r="P49" s="41"/>
      <c r="Q49" s="41"/>
      <c r="R49" s="39">
        <f t="shared" si="7"/>
        <v>11904547</v>
      </c>
    </row>
    <row r="50" spans="1:18" s="12" customFormat="1" ht="34.5" customHeight="1" hidden="1">
      <c r="A50" s="11"/>
      <c r="B50" s="18"/>
      <c r="C50" s="23"/>
      <c r="D50" s="21"/>
      <c r="E50" s="3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39">
        <f t="shared" si="7"/>
        <v>0</v>
      </c>
    </row>
    <row r="51" spans="1:18" s="12" customFormat="1" ht="62.25" customHeight="1" hidden="1">
      <c r="A51" s="11"/>
      <c r="B51" s="18" t="s">
        <v>106</v>
      </c>
      <c r="C51" s="23">
        <v>3140</v>
      </c>
      <c r="D51" s="21" t="s">
        <v>24</v>
      </c>
      <c r="E51" s="46" t="s">
        <v>25</v>
      </c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39">
        <f>SUM(F51,K51)</f>
        <v>0</v>
      </c>
    </row>
    <row r="52" spans="1:18" s="12" customFormat="1" ht="80.25" customHeight="1">
      <c r="A52" s="11"/>
      <c r="B52" s="18" t="s">
        <v>53</v>
      </c>
      <c r="C52" s="23">
        <v>3160</v>
      </c>
      <c r="D52" s="21" t="s">
        <v>0</v>
      </c>
      <c r="E52" s="28" t="s">
        <v>54</v>
      </c>
      <c r="F52" s="41">
        <v>700000</v>
      </c>
      <c r="G52" s="41">
        <v>700000</v>
      </c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39">
        <f t="shared" si="7"/>
        <v>700000</v>
      </c>
    </row>
    <row r="53" spans="1:18" s="12" customFormat="1" ht="30">
      <c r="A53" s="11"/>
      <c r="B53" s="18" t="s">
        <v>56</v>
      </c>
      <c r="C53" s="23">
        <v>3242</v>
      </c>
      <c r="D53" s="21" t="s">
        <v>1</v>
      </c>
      <c r="E53" s="49" t="s">
        <v>55</v>
      </c>
      <c r="F53" s="45">
        <f>1795000+459600+9800+11406+40887</f>
        <v>2316693</v>
      </c>
      <c r="G53" s="45">
        <f>1795000+459600+9800+11406+40887</f>
        <v>2316693</v>
      </c>
      <c r="H53" s="43"/>
      <c r="I53" s="41"/>
      <c r="J53" s="41"/>
      <c r="K53" s="41"/>
      <c r="L53" s="41"/>
      <c r="M53" s="41"/>
      <c r="N53" s="41"/>
      <c r="O53" s="41"/>
      <c r="P53" s="41"/>
      <c r="Q53" s="41"/>
      <c r="R53" s="39">
        <f t="shared" si="7"/>
        <v>2316693</v>
      </c>
    </row>
    <row r="54" spans="1:18" s="12" customFormat="1" ht="29.25">
      <c r="A54" s="11"/>
      <c r="B54" s="22">
        <v>1000000</v>
      </c>
      <c r="C54" s="23"/>
      <c r="D54" s="21"/>
      <c r="E54" s="24" t="s">
        <v>141</v>
      </c>
      <c r="F54" s="39">
        <f>F55</f>
        <v>27287975</v>
      </c>
      <c r="G54" s="39">
        <f>G55</f>
        <v>27287975</v>
      </c>
      <c r="H54" s="39">
        <f>H55</f>
        <v>16574028</v>
      </c>
      <c r="I54" s="39">
        <f>I55</f>
        <v>3524988</v>
      </c>
      <c r="J54" s="41"/>
      <c r="K54" s="39">
        <f aca="true" t="shared" si="8" ref="K54:Q54">K55</f>
        <v>196020</v>
      </c>
      <c r="L54" s="39">
        <f t="shared" si="8"/>
        <v>0</v>
      </c>
      <c r="M54" s="39">
        <f t="shared" si="8"/>
        <v>196020</v>
      </c>
      <c r="N54" s="39">
        <f t="shared" si="8"/>
        <v>133110</v>
      </c>
      <c r="O54" s="39">
        <f t="shared" si="8"/>
        <v>0</v>
      </c>
      <c r="P54" s="39">
        <f t="shared" si="8"/>
        <v>0</v>
      </c>
      <c r="Q54" s="39">
        <f t="shared" si="8"/>
        <v>0</v>
      </c>
      <c r="R54" s="39">
        <f t="shared" si="7"/>
        <v>27483995</v>
      </c>
    </row>
    <row r="55" spans="1:18" s="12" customFormat="1" ht="44.25">
      <c r="A55" s="11"/>
      <c r="B55" s="22">
        <v>1010000</v>
      </c>
      <c r="C55" s="23"/>
      <c r="D55" s="21"/>
      <c r="E55" s="75" t="s">
        <v>142</v>
      </c>
      <c r="F55" s="39">
        <f>F57+F59+F60+F61+F62+F63+F64+F65+F66+F67+F58+F56+F68</f>
        <v>27287975</v>
      </c>
      <c r="G55" s="39">
        <f>G57+G59+G60+G61+G62+G63+G64+G65+G66+G67+G58+G56+G68</f>
        <v>27287975</v>
      </c>
      <c r="H55" s="66">
        <f>H57+H59+H60+H61+H62+H63+H64+H65+H66+H67+H58+H56+H68</f>
        <v>16574028</v>
      </c>
      <c r="I55" s="39">
        <f>I57+I59+I60+I61+I62+I63+I64+I65+I66+I67+I58+I56+I68</f>
        <v>3524988</v>
      </c>
      <c r="J55" s="39">
        <f aca="true" t="shared" si="9" ref="J55:P55">J57+J59+J60+J61+J62+J63+J64+J65+J66+J67+J58+J56</f>
        <v>0</v>
      </c>
      <c r="K55" s="39">
        <f t="shared" si="9"/>
        <v>196020</v>
      </c>
      <c r="L55" s="39">
        <f t="shared" si="9"/>
        <v>0</v>
      </c>
      <c r="M55" s="39">
        <f t="shared" si="9"/>
        <v>196020</v>
      </c>
      <c r="N55" s="39">
        <f t="shared" si="9"/>
        <v>133110</v>
      </c>
      <c r="O55" s="39">
        <f t="shared" si="9"/>
        <v>0</v>
      </c>
      <c r="P55" s="39">
        <f t="shared" si="9"/>
        <v>0</v>
      </c>
      <c r="Q55" s="39">
        <f>SUM(Q57:Q61)</f>
        <v>0</v>
      </c>
      <c r="R55" s="39">
        <f t="shared" si="7"/>
        <v>27483995</v>
      </c>
    </row>
    <row r="56" spans="1:18" s="12" customFormat="1" ht="45">
      <c r="A56" s="11"/>
      <c r="B56" s="18" t="s">
        <v>96</v>
      </c>
      <c r="C56" s="21" t="s">
        <v>90</v>
      </c>
      <c r="D56" s="21" t="s">
        <v>19</v>
      </c>
      <c r="E56" s="49" t="s">
        <v>91</v>
      </c>
      <c r="F56" s="41">
        <v>1394782</v>
      </c>
      <c r="G56" s="41">
        <v>1394782</v>
      </c>
      <c r="H56" s="45">
        <v>1165263</v>
      </c>
      <c r="I56" s="41"/>
      <c r="J56" s="39"/>
      <c r="K56" s="39"/>
      <c r="L56" s="39"/>
      <c r="M56" s="39"/>
      <c r="N56" s="39"/>
      <c r="O56" s="39"/>
      <c r="P56" s="39"/>
      <c r="Q56" s="39"/>
      <c r="R56" s="39">
        <f t="shared" si="7"/>
        <v>1394782</v>
      </c>
    </row>
    <row r="57" spans="1:18" s="12" customFormat="1" ht="15" customHeight="1">
      <c r="A57" s="11"/>
      <c r="B57" s="22">
        <v>1011080</v>
      </c>
      <c r="C57" s="23">
        <v>1080</v>
      </c>
      <c r="D57" s="21" t="s">
        <v>34</v>
      </c>
      <c r="E57" s="64" t="s">
        <v>132</v>
      </c>
      <c r="F57" s="41">
        <f>1371385+2638270</f>
        <v>4009655</v>
      </c>
      <c r="G57" s="41">
        <f>1371385+2638270</f>
        <v>4009655</v>
      </c>
      <c r="H57" s="41">
        <f>1099267+1966280</f>
        <v>3065547</v>
      </c>
      <c r="I57" s="45">
        <v>179350</v>
      </c>
      <c r="J57" s="41"/>
      <c r="K57" s="41">
        <f>25320+39000</f>
        <v>64320</v>
      </c>
      <c r="L57" s="41"/>
      <c r="M57" s="41">
        <f>25320+39000</f>
        <v>64320</v>
      </c>
      <c r="N57" s="41">
        <f>20750+31960</f>
        <v>52710</v>
      </c>
      <c r="O57" s="41"/>
      <c r="P57" s="39"/>
      <c r="Q57" s="39"/>
      <c r="R57" s="39">
        <f t="shared" si="7"/>
        <v>4073975</v>
      </c>
    </row>
    <row r="58" spans="1:18" s="12" customFormat="1" ht="46.5" customHeight="1" hidden="1">
      <c r="A58" s="11"/>
      <c r="B58" s="18" t="s">
        <v>74</v>
      </c>
      <c r="C58" s="23">
        <v>3131</v>
      </c>
      <c r="D58" s="21" t="s">
        <v>24</v>
      </c>
      <c r="E58" s="31" t="s">
        <v>9</v>
      </c>
      <c r="F58" s="41"/>
      <c r="G58" s="41"/>
      <c r="H58" s="41"/>
      <c r="I58" s="45"/>
      <c r="J58" s="41"/>
      <c r="K58" s="41"/>
      <c r="L58" s="41"/>
      <c r="M58" s="41"/>
      <c r="N58" s="41"/>
      <c r="O58" s="41"/>
      <c r="P58" s="39"/>
      <c r="Q58" s="39"/>
      <c r="R58" s="39">
        <f t="shared" si="7"/>
        <v>0</v>
      </c>
    </row>
    <row r="59" spans="1:18" s="12" customFormat="1" ht="15">
      <c r="A59" s="11"/>
      <c r="B59" s="22">
        <v>1014030</v>
      </c>
      <c r="C59" s="23">
        <v>4030</v>
      </c>
      <c r="D59" s="21" t="s">
        <v>5</v>
      </c>
      <c r="E59" s="27" t="s">
        <v>41</v>
      </c>
      <c r="F59" s="45">
        <v>6282240</v>
      </c>
      <c r="G59" s="45">
        <v>6282240</v>
      </c>
      <c r="H59" s="41">
        <v>4122478</v>
      </c>
      <c r="I59" s="41">
        <v>939835</v>
      </c>
      <c r="J59" s="41"/>
      <c r="K59" s="41"/>
      <c r="L59" s="41"/>
      <c r="M59" s="39"/>
      <c r="N59" s="39"/>
      <c r="O59" s="39"/>
      <c r="P59" s="41"/>
      <c r="Q59" s="39"/>
      <c r="R59" s="39">
        <f t="shared" si="7"/>
        <v>6282240</v>
      </c>
    </row>
    <row r="60" spans="1:18" s="12" customFormat="1" ht="15">
      <c r="A60" s="11"/>
      <c r="B60" s="22">
        <v>1014040</v>
      </c>
      <c r="C60" s="23">
        <v>4040</v>
      </c>
      <c r="D60" s="21" t="s">
        <v>5</v>
      </c>
      <c r="E60" s="27" t="s">
        <v>42</v>
      </c>
      <c r="F60" s="45">
        <v>1818850</v>
      </c>
      <c r="G60" s="45">
        <v>1818850</v>
      </c>
      <c r="H60" s="41">
        <v>1288968</v>
      </c>
      <c r="I60" s="41">
        <v>164550</v>
      </c>
      <c r="J60" s="41"/>
      <c r="K60" s="41">
        <v>2000</v>
      </c>
      <c r="L60" s="41"/>
      <c r="M60" s="41">
        <v>2000</v>
      </c>
      <c r="N60" s="39"/>
      <c r="O60" s="39"/>
      <c r="P60" s="39"/>
      <c r="Q60" s="39"/>
      <c r="R60" s="39">
        <f t="shared" si="7"/>
        <v>1820850</v>
      </c>
    </row>
    <row r="61" spans="1:18" s="12" customFormat="1" ht="34.5" customHeight="1">
      <c r="A61" s="11"/>
      <c r="B61" s="22">
        <v>1014060</v>
      </c>
      <c r="C61" s="23">
        <v>4060</v>
      </c>
      <c r="D61" s="21" t="s">
        <v>3</v>
      </c>
      <c r="E61" s="49" t="s">
        <v>61</v>
      </c>
      <c r="F61" s="45">
        <f>4223400+3148064+1964560+450997</f>
        <v>9787021</v>
      </c>
      <c r="G61" s="45">
        <f>4223400+3148064+1964560+450997</f>
        <v>9787021</v>
      </c>
      <c r="H61" s="41">
        <f>2402280+1789973+1011249+366424</f>
        <v>5569926</v>
      </c>
      <c r="I61" s="41">
        <f>1036750+613573+590930</f>
        <v>2241253</v>
      </c>
      <c r="J61" s="41"/>
      <c r="K61" s="41">
        <f>117700+12000</f>
        <v>129700</v>
      </c>
      <c r="L61" s="41"/>
      <c r="M61" s="41">
        <v>129700</v>
      </c>
      <c r="N61" s="41">
        <v>80400</v>
      </c>
      <c r="O61" s="39"/>
      <c r="P61" s="39"/>
      <c r="Q61" s="39"/>
      <c r="R61" s="39">
        <f t="shared" si="7"/>
        <v>9916721</v>
      </c>
    </row>
    <row r="62" spans="1:18" s="12" customFormat="1" ht="30">
      <c r="A62" s="11"/>
      <c r="B62" s="22">
        <v>1014081</v>
      </c>
      <c r="C62" s="23">
        <v>4081</v>
      </c>
      <c r="D62" s="21" t="s">
        <v>57</v>
      </c>
      <c r="E62" s="49" t="s">
        <v>58</v>
      </c>
      <c r="F62" s="45">
        <v>1727357</v>
      </c>
      <c r="G62" s="45">
        <v>1727357</v>
      </c>
      <c r="H62" s="41">
        <v>1361846</v>
      </c>
      <c r="I62" s="41"/>
      <c r="J62" s="41"/>
      <c r="K62" s="41"/>
      <c r="L62" s="41"/>
      <c r="M62" s="41"/>
      <c r="N62" s="41"/>
      <c r="O62" s="41"/>
      <c r="P62" s="41"/>
      <c r="Q62" s="41"/>
      <c r="R62" s="39">
        <f t="shared" si="7"/>
        <v>1727357</v>
      </c>
    </row>
    <row r="63" spans="1:18" s="12" customFormat="1" ht="15">
      <c r="A63" s="11"/>
      <c r="B63" s="22">
        <v>1014082</v>
      </c>
      <c r="C63" s="23">
        <v>4082</v>
      </c>
      <c r="D63" s="21" t="s">
        <v>57</v>
      </c>
      <c r="E63" s="49" t="s">
        <v>59</v>
      </c>
      <c r="F63" s="41">
        <v>64200</v>
      </c>
      <c r="G63" s="41">
        <v>64200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39">
        <f t="shared" si="7"/>
        <v>64200</v>
      </c>
    </row>
    <row r="64" spans="1:18" s="12" customFormat="1" ht="30" hidden="1">
      <c r="A64" s="11"/>
      <c r="B64" s="18" t="s">
        <v>75</v>
      </c>
      <c r="C64" s="52">
        <v>5011</v>
      </c>
      <c r="D64" s="26" t="s">
        <v>29</v>
      </c>
      <c r="E64" s="32" t="s">
        <v>30</v>
      </c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39">
        <f t="shared" si="7"/>
        <v>0</v>
      </c>
    </row>
    <row r="65" spans="1:18" s="12" customFormat="1" ht="30" hidden="1">
      <c r="A65" s="11"/>
      <c r="B65" s="18" t="s">
        <v>76</v>
      </c>
      <c r="C65" s="52">
        <v>5012</v>
      </c>
      <c r="D65" s="26" t="s">
        <v>29</v>
      </c>
      <c r="E65" s="32" t="s">
        <v>31</v>
      </c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39">
        <f t="shared" si="7"/>
        <v>0</v>
      </c>
    </row>
    <row r="66" spans="1:18" s="12" customFormat="1" ht="15" hidden="1">
      <c r="A66" s="11"/>
      <c r="B66" s="18"/>
      <c r="C66" s="23"/>
      <c r="D66" s="21"/>
      <c r="E66" s="33"/>
      <c r="F66" s="41"/>
      <c r="G66" s="41"/>
      <c r="H66" s="41"/>
      <c r="I66" s="42"/>
      <c r="J66" s="41"/>
      <c r="K66" s="41"/>
      <c r="L66" s="41"/>
      <c r="M66" s="41"/>
      <c r="N66" s="41"/>
      <c r="O66" s="41"/>
      <c r="P66" s="41"/>
      <c r="Q66" s="41"/>
      <c r="R66" s="39">
        <f t="shared" si="7"/>
        <v>0</v>
      </c>
    </row>
    <row r="67" spans="1:18" s="12" customFormat="1" ht="60">
      <c r="A67" s="11"/>
      <c r="B67" s="18" t="s">
        <v>95</v>
      </c>
      <c r="C67" s="23">
        <v>5061</v>
      </c>
      <c r="D67" s="21" t="s">
        <v>29</v>
      </c>
      <c r="E67" s="33" t="s">
        <v>107</v>
      </c>
      <c r="F67" s="45">
        <v>2203870</v>
      </c>
      <c r="G67" s="45">
        <v>2203870</v>
      </c>
      <c r="H67" s="39"/>
      <c r="I67" s="39"/>
      <c r="J67" s="41"/>
      <c r="K67" s="41"/>
      <c r="L67" s="41"/>
      <c r="M67" s="41"/>
      <c r="N67" s="41"/>
      <c r="O67" s="41"/>
      <c r="P67" s="41"/>
      <c r="Q67" s="41"/>
      <c r="R67" s="39">
        <f t="shared" si="7"/>
        <v>2203870</v>
      </c>
    </row>
    <row r="68" spans="1:18" s="12" customFormat="1" ht="15" hidden="1">
      <c r="A68" s="11"/>
      <c r="B68" s="18" t="s">
        <v>129</v>
      </c>
      <c r="C68" s="23">
        <v>6030</v>
      </c>
      <c r="D68" s="21" t="s">
        <v>4</v>
      </c>
      <c r="E68" s="33" t="s">
        <v>102</v>
      </c>
      <c r="F68" s="45"/>
      <c r="G68" s="45"/>
      <c r="H68" s="39"/>
      <c r="I68" s="39"/>
      <c r="J68" s="41"/>
      <c r="K68" s="41"/>
      <c r="L68" s="41"/>
      <c r="M68" s="41"/>
      <c r="N68" s="41"/>
      <c r="O68" s="41"/>
      <c r="P68" s="41"/>
      <c r="Q68" s="41"/>
      <c r="R68" s="39"/>
    </row>
    <row r="69" spans="1:18" s="12" customFormat="1" ht="29.25">
      <c r="A69" s="11"/>
      <c r="B69" s="22">
        <v>3700000</v>
      </c>
      <c r="C69" s="23"/>
      <c r="D69" s="21"/>
      <c r="E69" s="24" t="s">
        <v>124</v>
      </c>
      <c r="F69" s="39">
        <f aca="true" t="shared" si="10" ref="F69:K69">F70</f>
        <v>4321685</v>
      </c>
      <c r="G69" s="39">
        <f t="shared" si="10"/>
        <v>3821685</v>
      </c>
      <c r="H69" s="39">
        <f t="shared" si="10"/>
        <v>3016553</v>
      </c>
      <c r="I69" s="39">
        <f t="shared" si="10"/>
        <v>52600</v>
      </c>
      <c r="J69" s="39">
        <f t="shared" si="10"/>
        <v>0</v>
      </c>
      <c r="K69" s="39">
        <f t="shared" si="10"/>
        <v>0</v>
      </c>
      <c r="L69" s="39"/>
      <c r="M69" s="41"/>
      <c r="N69" s="41"/>
      <c r="O69" s="41"/>
      <c r="P69" s="39">
        <f>P70</f>
        <v>0</v>
      </c>
      <c r="Q69" s="39">
        <f>Q70</f>
        <v>0</v>
      </c>
      <c r="R69" s="39">
        <f t="shared" si="7"/>
        <v>4321685</v>
      </c>
    </row>
    <row r="70" spans="1:18" s="12" customFormat="1" ht="30">
      <c r="A70" s="11"/>
      <c r="B70" s="22">
        <v>3710000</v>
      </c>
      <c r="C70" s="23"/>
      <c r="D70" s="21"/>
      <c r="E70" s="24" t="s">
        <v>125</v>
      </c>
      <c r="F70" s="39">
        <f>SUM(F71:F72)</f>
        <v>4321685</v>
      </c>
      <c r="G70" s="39">
        <f>SUM(G71:G72)</f>
        <v>3821685</v>
      </c>
      <c r="H70" s="39">
        <f>SUM(H71:H72)</f>
        <v>3016553</v>
      </c>
      <c r="I70" s="39">
        <f>SUM(I71:I72)</f>
        <v>52600</v>
      </c>
      <c r="J70" s="39">
        <f>SUM(J71:J72)</f>
        <v>0</v>
      </c>
      <c r="K70" s="39">
        <f>SUM(K72:K72)</f>
        <v>0</v>
      </c>
      <c r="L70" s="39"/>
      <c r="M70" s="41"/>
      <c r="N70" s="41"/>
      <c r="O70" s="41"/>
      <c r="P70" s="39">
        <f>SUM(P72:P72)</f>
        <v>0</v>
      </c>
      <c r="Q70" s="39">
        <f>SUM(Q72:Q72)</f>
        <v>0</v>
      </c>
      <c r="R70" s="39">
        <f t="shared" si="7"/>
        <v>4321685</v>
      </c>
    </row>
    <row r="71" spans="1:18" s="12" customFormat="1" ht="45">
      <c r="A71" s="11"/>
      <c r="B71" s="18" t="s">
        <v>94</v>
      </c>
      <c r="C71" s="21" t="s">
        <v>90</v>
      </c>
      <c r="D71" s="21" t="s">
        <v>19</v>
      </c>
      <c r="E71" s="49" t="s">
        <v>91</v>
      </c>
      <c r="F71" s="41">
        <v>3821685</v>
      </c>
      <c r="G71" s="41">
        <v>3821685</v>
      </c>
      <c r="H71" s="45">
        <v>3016553</v>
      </c>
      <c r="I71" s="41">
        <v>52600</v>
      </c>
      <c r="J71" s="41"/>
      <c r="K71" s="39"/>
      <c r="L71" s="39"/>
      <c r="M71" s="41"/>
      <c r="N71" s="41"/>
      <c r="O71" s="41"/>
      <c r="P71" s="39"/>
      <c r="Q71" s="39"/>
      <c r="R71" s="39">
        <f t="shared" si="7"/>
        <v>3821685</v>
      </c>
    </row>
    <row r="72" spans="1:18" s="12" customFormat="1" ht="15">
      <c r="A72" s="11"/>
      <c r="B72" s="22">
        <v>3718710</v>
      </c>
      <c r="C72" s="23">
        <v>8710</v>
      </c>
      <c r="D72" s="21" t="s">
        <v>136</v>
      </c>
      <c r="E72" s="27" t="s">
        <v>137</v>
      </c>
      <c r="F72" s="41">
        <v>500000</v>
      </c>
      <c r="G72" s="41"/>
      <c r="H72" s="41"/>
      <c r="I72" s="41"/>
      <c r="J72" s="41"/>
      <c r="K72" s="39"/>
      <c r="L72" s="39"/>
      <c r="M72" s="41"/>
      <c r="N72" s="41"/>
      <c r="O72" s="41"/>
      <c r="P72" s="39"/>
      <c r="Q72" s="39"/>
      <c r="R72" s="39">
        <f t="shared" si="7"/>
        <v>500000</v>
      </c>
    </row>
    <row r="73" spans="1:18" s="12" customFormat="1" ht="27" customHeight="1">
      <c r="A73" s="11"/>
      <c r="B73" s="22"/>
      <c r="C73" s="23"/>
      <c r="D73" s="21"/>
      <c r="E73" s="19" t="s">
        <v>22</v>
      </c>
      <c r="F73" s="54">
        <f aca="true" t="shared" si="11" ref="F73:P73">SUM(F8+F21+F41+F54+F69)</f>
        <v>340939938</v>
      </c>
      <c r="G73" s="54">
        <f t="shared" si="11"/>
        <v>340439938</v>
      </c>
      <c r="H73" s="54">
        <f t="shared" si="11"/>
        <v>199458007</v>
      </c>
      <c r="I73" s="65">
        <f>SUM(I8+I21+I41+I54+I69)</f>
        <v>42958168</v>
      </c>
      <c r="J73" s="54">
        <f t="shared" si="11"/>
        <v>0</v>
      </c>
      <c r="K73" s="54">
        <f t="shared" si="11"/>
        <v>3829020</v>
      </c>
      <c r="L73" s="54">
        <f t="shared" si="11"/>
        <v>0</v>
      </c>
      <c r="M73" s="54">
        <f t="shared" si="11"/>
        <v>3829020</v>
      </c>
      <c r="N73" s="54">
        <f t="shared" si="11"/>
        <v>1143173</v>
      </c>
      <c r="O73" s="54">
        <f t="shared" si="11"/>
        <v>253401</v>
      </c>
      <c r="P73" s="54">
        <f t="shared" si="11"/>
        <v>0</v>
      </c>
      <c r="Q73" s="54"/>
      <c r="R73" s="39">
        <f>SUM(F73,K73)</f>
        <v>344768958</v>
      </c>
    </row>
    <row r="74" spans="1:18" s="12" customFormat="1" ht="27" customHeight="1">
      <c r="A74" s="11"/>
      <c r="B74" s="67"/>
      <c r="C74" s="68"/>
      <c r="D74" s="69"/>
      <c r="E74" s="70"/>
      <c r="F74" s="71"/>
      <c r="G74" s="71"/>
      <c r="H74" s="71"/>
      <c r="I74" s="72"/>
      <c r="J74" s="71"/>
      <c r="K74" s="71"/>
      <c r="L74" s="71"/>
      <c r="M74" s="71"/>
      <c r="N74" s="71"/>
      <c r="O74" s="71"/>
      <c r="P74" s="71"/>
      <c r="Q74" s="71"/>
      <c r="R74" s="73"/>
    </row>
    <row r="75" spans="1:18" s="12" customFormat="1" ht="27" customHeight="1">
      <c r="A75" s="11"/>
      <c r="B75" s="67"/>
      <c r="C75" s="68"/>
      <c r="D75" s="69"/>
      <c r="E75" s="70"/>
      <c r="F75" s="71"/>
      <c r="G75" s="71"/>
      <c r="H75" s="71"/>
      <c r="I75" s="72"/>
      <c r="J75" s="71"/>
      <c r="K75" s="71"/>
      <c r="L75" s="71"/>
      <c r="M75" s="71"/>
      <c r="N75" s="71"/>
      <c r="O75" s="71"/>
      <c r="P75" s="71"/>
      <c r="Q75" s="71"/>
      <c r="R75" s="73"/>
    </row>
    <row r="76" spans="1:18" s="12" customFormat="1" ht="23.25" customHeight="1">
      <c r="A76" s="11"/>
      <c r="B76" s="83" t="s">
        <v>134</v>
      </c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</row>
    <row r="77" spans="1:19" s="12" customFormat="1" ht="23.25" customHeight="1">
      <c r="A77" s="1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</row>
    <row r="78" spans="1:19" s="12" customFormat="1" ht="23.25" customHeight="1">
      <c r="A78" s="11"/>
      <c r="B78" s="60"/>
      <c r="C78" s="62"/>
      <c r="D78" s="63"/>
      <c r="E78" s="63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</row>
    <row r="79" spans="1:19" s="12" customFormat="1" ht="23.25" customHeight="1">
      <c r="A79" s="11"/>
      <c r="B79" s="60"/>
      <c r="C79" s="62"/>
      <c r="D79" s="63"/>
      <c r="E79" s="63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</row>
    <row r="80" spans="1:19" s="12" customFormat="1" ht="23.25" customHeight="1">
      <c r="A80" s="11"/>
      <c r="B80" s="60"/>
      <c r="C80" s="62"/>
      <c r="D80" s="63"/>
      <c r="E80" s="63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</row>
    <row r="81" spans="1:19" s="12" customFormat="1" ht="23.25" customHeight="1">
      <c r="A81" s="11"/>
      <c r="B81" s="60"/>
      <c r="C81" s="62"/>
      <c r="D81" s="63"/>
      <c r="E81" s="63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</row>
    <row r="82" spans="1:19" s="12" customFormat="1" ht="23.25" customHeight="1">
      <c r="A82" s="11"/>
      <c r="B82" s="60"/>
      <c r="C82" s="62"/>
      <c r="D82" s="63"/>
      <c r="E82" s="63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</row>
    <row r="83" spans="1:19" s="12" customFormat="1" ht="23.25" customHeight="1">
      <c r="A83" s="11"/>
      <c r="B83" s="60"/>
      <c r="C83" s="62"/>
      <c r="D83" s="63"/>
      <c r="E83" s="63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</row>
    <row r="84" spans="1:19" s="12" customFormat="1" ht="23.25" customHeight="1">
      <c r="A84" s="11"/>
      <c r="B84" s="60"/>
      <c r="C84" s="62"/>
      <c r="D84" s="63"/>
      <c r="E84" s="63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</row>
    <row r="85" spans="1:19" s="12" customFormat="1" ht="23.25" customHeight="1">
      <c r="A85" s="11"/>
      <c r="B85" s="60"/>
      <c r="C85" s="62"/>
      <c r="D85" s="63"/>
      <c r="E85" s="63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</row>
    <row r="86" spans="1:19" s="12" customFormat="1" ht="23.25" customHeight="1">
      <c r="A86" s="11"/>
      <c r="B86" s="60"/>
      <c r="C86" s="62"/>
      <c r="D86" s="63"/>
      <c r="E86" s="63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</row>
    <row r="87" spans="1:19" s="12" customFormat="1" ht="23.25" customHeight="1">
      <c r="A87" s="11"/>
      <c r="B87" s="60"/>
      <c r="C87" s="60"/>
      <c r="D87" s="63"/>
      <c r="E87" s="63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</row>
    <row r="88" spans="1:19" s="12" customFormat="1" ht="29.25" customHeight="1">
      <c r="A88" s="11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</row>
    <row r="89" spans="1:18" s="12" customFormat="1" ht="27.75" customHeight="1">
      <c r="A89" s="11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</row>
  </sheetData>
  <sheetProtection/>
  <mergeCells count="26">
    <mergeCell ref="E4:E7"/>
    <mergeCell ref="F5:F7"/>
    <mergeCell ref="K4:Q4"/>
    <mergeCell ref="H5:I5"/>
    <mergeCell ref="M5:M7"/>
    <mergeCell ref="P5:P7"/>
    <mergeCell ref="B89:R89"/>
    <mergeCell ref="H6:H7"/>
    <mergeCell ref="I6:I7"/>
    <mergeCell ref="C4:C7"/>
    <mergeCell ref="K5:K7"/>
    <mergeCell ref="B88:S88"/>
    <mergeCell ref="B76:R76"/>
    <mergeCell ref="R4:R7"/>
    <mergeCell ref="Q6:Q7"/>
    <mergeCell ref="B4:B7"/>
    <mergeCell ref="N1:R1"/>
    <mergeCell ref="F4:J4"/>
    <mergeCell ref="J5:J7"/>
    <mergeCell ref="G5:G7"/>
    <mergeCell ref="O6:O7"/>
    <mergeCell ref="L5:L7"/>
    <mergeCell ref="N5:O5"/>
    <mergeCell ref="N6:N7"/>
    <mergeCell ref="C2:R2"/>
    <mergeCell ref="D4:D7"/>
  </mergeCells>
  <printOptions horizontalCentered="1"/>
  <pageMargins left="0.5905511811023623" right="0.3937007874015748" top="1.1811023622047245" bottom="0.5905511811023623" header="0.5118110236220472" footer="0.31496062992125984"/>
  <pageSetup fitToHeight="0" fitToWidth="1" horizontalDpi="300" verticalDpi="300" orientation="landscape" paperSize="9" scale="52" r:id="rId1"/>
  <headerFooter alignWithMargins="0">
    <oddFooter>&amp;R&amp;P</oddFooter>
  </headerFooter>
  <rowBreaks count="3" manualBreakCount="3">
    <brk id="29" max="18" man="1"/>
    <brk id="51" max="18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2023-01-09T08:16:17Z</cp:lastPrinted>
  <dcterms:created xsi:type="dcterms:W3CDTF">2014-01-17T10:52:16Z</dcterms:created>
  <dcterms:modified xsi:type="dcterms:W3CDTF">2023-01-09T08:17:44Z</dcterms:modified>
  <cp:category/>
  <cp:version/>
  <cp:contentType/>
  <cp:contentStatus/>
</cp:coreProperties>
</file>